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900" activeTab="2"/>
  </bookViews>
  <sheets>
    <sheet name="PA_Ch1" sheetId="1" r:id="rId1"/>
    <sheet name="PA_Ch2" sheetId="2" r:id="rId2"/>
    <sheet name="PA_Ch3" sheetId="3" r:id="rId3"/>
    <sheet name="PA_Ch4" sheetId="4" r:id="rId4"/>
    <sheet name="PA_Ch5" sheetId="5" r:id="rId5"/>
    <sheet name="PA_Ch6" sheetId="6" r:id="rId6"/>
  </sheets>
  <definedNames/>
  <calcPr fullCalcOnLoad="1"/>
</workbook>
</file>

<file path=xl/sharedStrings.xml><?xml version="1.0" encoding="utf-8"?>
<sst xmlns="http://schemas.openxmlformats.org/spreadsheetml/2006/main" count="84" uniqueCount="14">
  <si>
    <t>Pin</t>
  </si>
  <si>
    <t>Pout</t>
  </si>
  <si>
    <t>Pout [W]</t>
  </si>
  <si>
    <t>Linear</t>
  </si>
  <si>
    <t>Pout'</t>
  </si>
  <si>
    <t>195 MHz</t>
  </si>
  <si>
    <t>Vin_pp</t>
  </si>
  <si>
    <t>Vout_pp'</t>
  </si>
  <si>
    <r>
      <t>D</t>
    </r>
    <r>
      <rPr>
        <b/>
        <sz val="10"/>
        <rFont val="Arial"/>
        <family val="0"/>
      </rPr>
      <t>P [dB]</t>
    </r>
  </si>
  <si>
    <t>DDS setting</t>
  </si>
  <si>
    <t>aux _daq (hex)</t>
  </si>
  <si>
    <t>ram_amplitude</t>
  </si>
  <si>
    <t>DDS out</t>
  </si>
  <si>
    <t>Tx_driver 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</si>
</sst>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.75"/>
      <color indexed="8"/>
      <name val="Arial"/>
      <family val="2"/>
    </font>
    <font>
      <b/>
      <sz val="11.7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Fill="1" applyAlignment="1">
      <alignment/>
    </xf>
    <xf numFmtId="0" fontId="2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PCH109#3 
195 MHz, Vdd = 28 V, Vagc = 7.59 V</a:t>
            </a:r>
          </a:p>
        </c:rich>
      </c:tx>
      <c:layout>
        <c:manualLayout>
          <c:xMode val="factor"/>
          <c:yMode val="factor"/>
          <c:x val="-0.104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16075"/>
          <c:w val="0.88375"/>
          <c:h val="0.765"/>
        </c:manualLayout>
      </c:layout>
      <c:scatterChart>
        <c:scatterStyle val="smooth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PA_Ch1!$F$4:$F$6</c:f>
              <c:numCache/>
            </c:numRef>
          </c:xVal>
          <c:yVal>
            <c:numRef>
              <c:f>PA_Ch1!$J$4:$J$6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4.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PA_Ch1!$F$4:$F$6</c:f>
              <c:numCache/>
            </c:numRef>
          </c:xVal>
          <c:yVal>
            <c:numRef>
              <c:f>PA_Ch1!$J$4:$J$6</c:f>
              <c:numCache/>
            </c:numRef>
          </c:yVal>
          <c:smooth val="1"/>
        </c:ser>
        <c:axId val="53050827"/>
        <c:axId val="7695396"/>
      </c:scatterChart>
      <c:valAx>
        <c:axId val="53050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Pin [dBm]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95396"/>
        <c:crosses val="autoZero"/>
        <c:crossBetween val="midCat"/>
        <c:dispUnits/>
      </c:valAx>
      <c:valAx>
        <c:axId val="769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Pout [dBm]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0827"/>
        <c:crossesAt val="-1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PCH109#3 
195 MHz, Vdd = 28 V, Vagc = 7.59 V</a:t>
            </a:r>
          </a:p>
        </c:rich>
      </c:tx>
      <c:layout>
        <c:manualLayout>
          <c:xMode val="factor"/>
          <c:yMode val="factor"/>
          <c:x val="-0.104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16075"/>
          <c:w val="0.88375"/>
          <c:h val="0.765"/>
        </c:manualLayout>
      </c:layout>
      <c:scatterChart>
        <c:scatterStyle val="smooth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PA_Ch2!$F$4:$F$15</c:f>
              <c:numCache/>
            </c:numRef>
          </c:xVal>
          <c:yVal>
            <c:numRef>
              <c:f>PA_Ch2!$J$4:$J$15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4.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PA_Ch2!$F$4:$F$6</c:f>
              <c:numCache/>
            </c:numRef>
          </c:xVal>
          <c:yVal>
            <c:numRef>
              <c:f>PA_Ch2!$J$4:$J$6</c:f>
              <c:numCache/>
            </c:numRef>
          </c:yVal>
          <c:smooth val="1"/>
        </c:ser>
        <c:axId val="2149701"/>
        <c:axId val="19347310"/>
      </c:scatterChart>
      <c:valAx>
        <c:axId val="2149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Pin [dBm]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47310"/>
        <c:crosses val="autoZero"/>
        <c:crossBetween val="midCat"/>
        <c:dispUnits/>
      </c:valAx>
      <c:valAx>
        <c:axId val="19347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Pout [dBm]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701"/>
        <c:crossesAt val="-1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PCH109#3 
195 MHz, Vdd = 28 V, Vagc = 7.59 V</a:t>
            </a:r>
          </a:p>
        </c:rich>
      </c:tx>
      <c:layout>
        <c:manualLayout>
          <c:xMode val="factor"/>
          <c:yMode val="factor"/>
          <c:x val="-0.104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16"/>
          <c:w val="0.88475"/>
          <c:h val="0.7675"/>
        </c:manualLayout>
      </c:layout>
      <c:scatterChart>
        <c:scatterStyle val="smooth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PA_Ch3!$F$4:$F$15</c:f>
              <c:numCache/>
            </c:numRef>
          </c:xVal>
          <c:yVal>
            <c:numRef>
              <c:f>PA_Ch3!$J$4:$J$15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4.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PA_Ch3!$F$4:$F$6</c:f>
              <c:numCache/>
            </c:numRef>
          </c:xVal>
          <c:yVal>
            <c:numRef>
              <c:f>PA_Ch3!$J$4:$J$6</c:f>
              <c:numCache/>
            </c:numRef>
          </c:yVal>
          <c:smooth val="1"/>
        </c:ser>
        <c:axId val="39908063"/>
        <c:axId val="23628248"/>
      </c:scatterChart>
      <c:valAx>
        <c:axId val="3990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Pin [dBm]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8248"/>
        <c:crosses val="autoZero"/>
        <c:crossBetween val="midCat"/>
        <c:dispUnits/>
      </c:valAx>
      <c:valAx>
        <c:axId val="23628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Pout [dBm]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08063"/>
        <c:crossesAt val="-1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PCH109#3 
195 MHz, Vdd = 28 V, Vagc = 7.59 V</a:t>
            </a:r>
          </a:p>
        </c:rich>
      </c:tx>
      <c:layout>
        <c:manualLayout>
          <c:xMode val="factor"/>
          <c:yMode val="factor"/>
          <c:x val="-0.104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16075"/>
          <c:w val="0.88375"/>
          <c:h val="0.765"/>
        </c:manualLayout>
      </c:layout>
      <c:scatterChart>
        <c:scatterStyle val="smooth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PA_Ch4!$F$4:$F$15</c:f>
              <c:numCache/>
            </c:numRef>
          </c:xVal>
          <c:yVal>
            <c:numRef>
              <c:f>PA_Ch4!$J$4:$J$15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4.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PA_Ch4!$F$4:$F$6</c:f>
              <c:numCache/>
            </c:numRef>
          </c:xVal>
          <c:yVal>
            <c:numRef>
              <c:f>PA_Ch4!$J$4:$J$6</c:f>
              <c:numCache/>
            </c:numRef>
          </c:yVal>
          <c:smooth val="1"/>
        </c:ser>
        <c:axId val="11327641"/>
        <c:axId val="34839906"/>
      </c:scatterChart>
      <c:valAx>
        <c:axId val="1132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Pin [dBm]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39906"/>
        <c:crosses val="autoZero"/>
        <c:crossBetween val="midCat"/>
        <c:dispUnits/>
      </c:valAx>
      <c:valAx>
        <c:axId val="34839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Pout [dBm]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27641"/>
        <c:crossesAt val="-1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PCH109#3 
195 MHz, Vdd = 28 V, Vagc = 7.59 V</a:t>
            </a:r>
          </a:p>
        </c:rich>
      </c:tx>
      <c:layout>
        <c:manualLayout>
          <c:xMode val="factor"/>
          <c:yMode val="factor"/>
          <c:x val="-0.104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16075"/>
          <c:w val="0.88375"/>
          <c:h val="0.765"/>
        </c:manualLayout>
      </c:layout>
      <c:scatterChart>
        <c:scatterStyle val="smooth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PA_Ch5!$F$4:$F$15</c:f>
              <c:numCache/>
            </c:numRef>
          </c:xVal>
          <c:yVal>
            <c:numRef>
              <c:f>PA_Ch5!$J$4:$J$15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4.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PA_Ch5!$F$4:$F$6</c:f>
              <c:numCache/>
            </c:numRef>
          </c:xVal>
          <c:yVal>
            <c:numRef>
              <c:f>PA_Ch5!$J$4:$J$6</c:f>
              <c:numCache/>
            </c:numRef>
          </c:yVal>
          <c:smooth val="1"/>
        </c:ser>
        <c:axId val="45123699"/>
        <c:axId val="3460108"/>
      </c:scatterChart>
      <c:valAx>
        <c:axId val="4512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Pin [dBm]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0108"/>
        <c:crosses val="autoZero"/>
        <c:crossBetween val="midCat"/>
        <c:dispUnits/>
      </c:valAx>
      <c:valAx>
        <c:axId val="3460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Pout [dBm]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23699"/>
        <c:crossesAt val="-1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PCH109#3 
195 MHz, Vdd = 28 V, Vagc = 7.59 V</a:t>
            </a:r>
          </a:p>
        </c:rich>
      </c:tx>
      <c:layout>
        <c:manualLayout>
          <c:xMode val="factor"/>
          <c:yMode val="factor"/>
          <c:x val="-0.104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16075"/>
          <c:w val="0.88375"/>
          <c:h val="0.765"/>
        </c:manualLayout>
      </c:layout>
      <c:scatterChart>
        <c:scatterStyle val="smooth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PA_Ch6!$F$4:$F$6</c:f>
              <c:numCache/>
            </c:numRef>
          </c:xVal>
          <c:yVal>
            <c:numRef>
              <c:f>PA_Ch6!$J$4:$J$6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4.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PA_Ch6!$F$4:$F$6</c:f>
              <c:numCache/>
            </c:numRef>
          </c:xVal>
          <c:yVal>
            <c:numRef>
              <c:f>PA_Ch6!$J$4:$J$6</c:f>
              <c:numCache/>
            </c:numRef>
          </c:yVal>
          <c:smooth val="1"/>
        </c:ser>
        <c:axId val="31140973"/>
        <c:axId val="11833302"/>
      </c:scatterChart>
      <c:valAx>
        <c:axId val="31140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Pin [dBm]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33302"/>
        <c:crosses val="autoZero"/>
        <c:crossBetween val="midCat"/>
        <c:dispUnits/>
      </c:valAx>
      <c:valAx>
        <c:axId val="11833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Pout [dBm]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40973"/>
        <c:crossesAt val="-1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76200</xdr:rowOff>
    </xdr:from>
    <xdr:to>
      <xdr:col>11</xdr:col>
      <xdr:colOff>190500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38125" y="1047750"/>
        <a:ext cx="100965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16</xdr:row>
      <xdr:rowOff>76200</xdr:rowOff>
    </xdr:from>
    <xdr:to>
      <xdr:col>11</xdr:col>
      <xdr:colOff>190500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238125" y="2667000"/>
        <a:ext cx="100965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16</xdr:row>
      <xdr:rowOff>76200</xdr:rowOff>
    </xdr:from>
    <xdr:to>
      <xdr:col>11</xdr:col>
      <xdr:colOff>190500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238125" y="2667000"/>
        <a:ext cx="100965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16</xdr:row>
      <xdr:rowOff>76200</xdr:rowOff>
    </xdr:from>
    <xdr:to>
      <xdr:col>11</xdr:col>
      <xdr:colOff>190500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238125" y="2667000"/>
        <a:ext cx="100965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16</xdr:row>
      <xdr:rowOff>76200</xdr:rowOff>
    </xdr:from>
    <xdr:to>
      <xdr:col>11</xdr:col>
      <xdr:colOff>190500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238125" y="2667000"/>
        <a:ext cx="100965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76200</xdr:rowOff>
    </xdr:from>
    <xdr:to>
      <xdr:col>11</xdr:col>
      <xdr:colOff>190500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38125" y="1047750"/>
        <a:ext cx="100965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zoomScale="75" zoomScaleNormal="75" zoomScalePageLayoutView="0" workbookViewId="0" topLeftCell="A1">
      <selection activeCell="M12" sqref="M12"/>
    </sheetView>
  </sheetViews>
  <sheetFormatPr defaultColWidth="9.140625" defaultRowHeight="12.75"/>
  <cols>
    <col min="1" max="3" width="21.8515625" style="0" customWidth="1"/>
    <col min="4" max="5" width="15.8515625" style="0" customWidth="1"/>
    <col min="9" max="9" width="9.140625" style="6" customWidth="1"/>
    <col min="13" max="13" width="18.28125" style="0" customWidth="1"/>
    <col min="14" max="15" width="15.421875" style="0" customWidth="1"/>
    <col min="16" max="16" width="23.8515625" style="0" customWidth="1"/>
    <col min="17" max="17" width="21.28125" style="0" customWidth="1"/>
    <col min="18" max="18" width="16.7109375" style="0" customWidth="1"/>
    <col min="19" max="19" width="14.00390625" style="0" customWidth="1"/>
    <col min="21" max="21" width="16.00390625" style="0" customWidth="1"/>
  </cols>
  <sheetData>
    <row r="1" spans="1:11" ht="12.75">
      <c r="A1" t="s">
        <v>5</v>
      </c>
      <c r="I1"/>
      <c r="K1" s="6"/>
    </row>
    <row r="2" spans="1:11" ht="12.75">
      <c r="A2" s="2" t="s">
        <v>9</v>
      </c>
      <c r="D2" t="s">
        <v>13</v>
      </c>
      <c r="I2"/>
      <c r="K2" s="6"/>
    </row>
    <row r="3" spans="1:24" ht="12.75">
      <c r="A3" t="s">
        <v>10</v>
      </c>
      <c r="B3" t="s">
        <v>11</v>
      </c>
      <c r="C3" t="s">
        <v>12</v>
      </c>
      <c r="D3" s="2" t="s">
        <v>6</v>
      </c>
      <c r="E3" s="2"/>
      <c r="F3" s="2" t="s">
        <v>0</v>
      </c>
      <c r="G3" s="2"/>
      <c r="H3" s="2" t="s">
        <v>7</v>
      </c>
      <c r="I3" s="2" t="s">
        <v>4</v>
      </c>
      <c r="J3" s="2" t="s">
        <v>1</v>
      </c>
      <c r="K3" s="7" t="s">
        <v>2</v>
      </c>
      <c r="L3" s="2" t="s">
        <v>3</v>
      </c>
      <c r="M3" s="3" t="s">
        <v>8</v>
      </c>
      <c r="N3" s="2"/>
      <c r="O3" s="2"/>
      <c r="P3" s="2"/>
      <c r="Q3" s="2"/>
      <c r="R3" s="2"/>
      <c r="S3" s="2"/>
      <c r="U3" s="2"/>
      <c r="V3" s="2"/>
      <c r="W3" s="2"/>
      <c r="X3" s="2"/>
    </row>
    <row r="4" spans="1:24" ht="12.75">
      <c r="A4" s="5">
        <v>40</v>
      </c>
      <c r="B4">
        <v>10000</v>
      </c>
      <c r="D4" s="1">
        <v>0.568</v>
      </c>
      <c r="E4" s="1"/>
      <c r="F4" s="1">
        <f>10*LOG10(((D4/2.8284)^2/50)/0.001)</f>
        <v>-0.9335499005787824</v>
      </c>
      <c r="G4" s="1"/>
      <c r="H4" s="1">
        <v>0.07</v>
      </c>
      <c r="I4" s="1">
        <f>10*LOG10(((H4/2.8284)^2/50)/0.001)</f>
        <v>-19.11855581451402</v>
      </c>
      <c r="J4" s="1">
        <f>I4+64.2</f>
        <v>45.08144418548598</v>
      </c>
      <c r="K4" s="8">
        <f>10^((J4/10)-3)</f>
        <v>32.22140090718787</v>
      </c>
      <c r="L4" s="1">
        <f>1.0352*F4+46.072</f>
        <v>45.10558914292085</v>
      </c>
      <c r="M4">
        <f>ABS(L4-J4)</f>
        <v>0.024144957434870662</v>
      </c>
      <c r="N4" s="5"/>
      <c r="O4" s="8"/>
      <c r="P4" s="4"/>
      <c r="Q4" s="4"/>
      <c r="R4" s="5"/>
      <c r="V4" s="5"/>
      <c r="X4" s="5"/>
    </row>
    <row r="5" spans="1:18" ht="12.75">
      <c r="A5" s="5">
        <v>40</v>
      </c>
      <c r="B5">
        <v>12000</v>
      </c>
      <c r="D5" s="1">
        <v>0.68</v>
      </c>
      <c r="E5" s="1"/>
      <c r="F5" s="1">
        <f>10*LOG10(((D5/2.8284)^2/50)/0.001)</f>
        <v>0.6296616393255681</v>
      </c>
      <c r="G5" s="1"/>
      <c r="H5" s="1">
        <v>0.085</v>
      </c>
      <c r="I5" s="1">
        <f>10*LOG10(((H5/2.8284)^2/50)/0.001)</f>
        <v>-17.432138100513303</v>
      </c>
      <c r="J5" s="1">
        <f>I5+64.2</f>
        <v>46.767861899486704</v>
      </c>
      <c r="K5" s="8">
        <f>10^((J5/10)-3)</f>
        <v>47.510126847843345</v>
      </c>
      <c r="L5" s="1">
        <f>1.0352*F5+46.072</f>
        <v>46.723825729029834</v>
      </c>
      <c r="M5">
        <f>ABS(L5-J5)</f>
        <v>0.04403617045687014</v>
      </c>
      <c r="N5" s="5"/>
      <c r="O5" s="8"/>
      <c r="P5" s="4"/>
      <c r="Q5" s="4"/>
      <c r="R5" s="5"/>
    </row>
    <row r="6" spans="1:18" ht="12.75">
      <c r="A6" s="5">
        <v>40</v>
      </c>
      <c r="B6">
        <v>15000</v>
      </c>
      <c r="D6" s="1">
        <v>0.84</v>
      </c>
      <c r="E6" s="1"/>
      <c r="F6" s="1">
        <f>10*LOG10(((D6/2.8284)^2/50)/0.001)</f>
        <v>2.4650691064384738</v>
      </c>
      <c r="G6" s="1"/>
      <c r="H6" s="1">
        <v>0.105</v>
      </c>
      <c r="I6" s="1">
        <f>10*LOG10(((H6/2.8284)^2/50)/0.001)</f>
        <v>-15.596730633400398</v>
      </c>
      <c r="J6" s="1">
        <f>I6+64.2</f>
        <v>48.603269366599605</v>
      </c>
      <c r="K6" s="8">
        <f>10^((J6/10)-3)</f>
        <v>72.49815204117277</v>
      </c>
      <c r="L6" s="1">
        <f>1.0352*F6+46.072</f>
        <v>48.62383953898511</v>
      </c>
      <c r="M6">
        <f>ABS(L6-J6)</f>
        <v>0.020570172385504293</v>
      </c>
      <c r="N6" s="5"/>
      <c r="O6" s="8"/>
      <c r="P6" s="4"/>
      <c r="Q6" s="4"/>
      <c r="R6" s="5"/>
    </row>
    <row r="12" spans="1:13" ht="12.75">
      <c r="A12" s="1"/>
      <c r="B12" s="1"/>
      <c r="C12" s="1"/>
      <c r="D12" s="1"/>
      <c r="E12" s="1"/>
      <c r="F12" s="1"/>
      <c r="G12" s="1"/>
      <c r="H12" s="1"/>
      <c r="I12" s="8"/>
      <c r="J12" s="1"/>
      <c r="L12" s="1"/>
      <c r="M12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zoomScale="75" zoomScaleNormal="75" zoomScalePageLayoutView="0" workbookViewId="0" topLeftCell="A1">
      <selection activeCell="B48" sqref="B48"/>
    </sheetView>
  </sheetViews>
  <sheetFormatPr defaultColWidth="9.140625" defaultRowHeight="12.75"/>
  <cols>
    <col min="1" max="3" width="21.8515625" style="0" customWidth="1"/>
    <col min="4" max="5" width="15.8515625" style="0" customWidth="1"/>
    <col min="9" max="9" width="9.140625" style="6" customWidth="1"/>
    <col min="13" max="13" width="18.28125" style="0" customWidth="1"/>
    <col min="14" max="15" width="15.421875" style="0" customWidth="1"/>
    <col min="16" max="16" width="23.8515625" style="0" customWidth="1"/>
    <col min="17" max="17" width="21.28125" style="0" customWidth="1"/>
    <col min="18" max="18" width="16.7109375" style="0" customWidth="1"/>
    <col min="19" max="19" width="14.00390625" style="0" customWidth="1"/>
    <col min="21" max="21" width="16.00390625" style="0" customWidth="1"/>
  </cols>
  <sheetData>
    <row r="1" spans="1:11" ht="12.75">
      <c r="A1" t="s">
        <v>5</v>
      </c>
      <c r="I1"/>
      <c r="K1" s="6"/>
    </row>
    <row r="2" spans="1:11" ht="12.75">
      <c r="A2" s="2" t="s">
        <v>9</v>
      </c>
      <c r="D2" t="s">
        <v>13</v>
      </c>
      <c r="I2"/>
      <c r="K2" s="6"/>
    </row>
    <row r="3" spans="1:24" ht="12.75">
      <c r="A3" t="s">
        <v>10</v>
      </c>
      <c r="B3" t="s">
        <v>11</v>
      </c>
      <c r="C3" t="s">
        <v>12</v>
      </c>
      <c r="D3" s="2" t="s">
        <v>6</v>
      </c>
      <c r="E3" s="2"/>
      <c r="F3" s="2" t="s">
        <v>0</v>
      </c>
      <c r="G3" s="2"/>
      <c r="H3" s="2" t="s">
        <v>7</v>
      </c>
      <c r="I3" s="2" t="s">
        <v>4</v>
      </c>
      <c r="J3" s="2" t="s">
        <v>1</v>
      </c>
      <c r="K3" s="7" t="s">
        <v>2</v>
      </c>
      <c r="L3" s="2" t="s">
        <v>3</v>
      </c>
      <c r="M3" s="3" t="s">
        <v>8</v>
      </c>
      <c r="N3" s="2"/>
      <c r="O3" s="2"/>
      <c r="P3" s="2"/>
      <c r="Q3" s="2"/>
      <c r="R3" s="2"/>
      <c r="S3" s="2"/>
      <c r="U3" s="2"/>
      <c r="V3" s="2"/>
      <c r="W3" s="2"/>
      <c r="X3" s="2"/>
    </row>
    <row r="4" spans="1:24" ht="12.75">
      <c r="A4" s="5">
        <v>40</v>
      </c>
      <c r="B4">
        <v>10000</v>
      </c>
      <c r="D4" s="1">
        <v>0.608</v>
      </c>
      <c r="E4" s="1"/>
      <c r="F4" s="1">
        <f>10*LOG10(((D4/2.8284)^2/50)/0.001)</f>
        <v>-0.34244502934446136</v>
      </c>
      <c r="G4" s="1"/>
      <c r="H4" s="1">
        <v>0.071</v>
      </c>
      <c r="I4" s="1">
        <f aca="true" t="shared" si="0" ref="I4:I15">10*LOG10(((H4/2.8284)^2/50)/0.001)</f>
        <v>-18.995349640417654</v>
      </c>
      <c r="J4" s="1">
        <f>I4+64.2</f>
        <v>45.204650359582345</v>
      </c>
      <c r="K4" s="8">
        <f aca="true" t="shared" si="1" ref="K4:K15">10^((J4/10)-3)</f>
        <v>33.148588157782406</v>
      </c>
      <c r="L4" s="1">
        <f>0.9861*F4+45.55</f>
        <v>45.212314956563425</v>
      </c>
      <c r="M4">
        <f>ABS(L4-J4)</f>
        <v>0.0076645969810797965</v>
      </c>
      <c r="N4" s="5"/>
      <c r="O4" s="8"/>
      <c r="P4" s="4"/>
      <c r="Q4" s="4"/>
      <c r="R4" s="5"/>
      <c r="V4" s="5"/>
      <c r="X4" s="5"/>
    </row>
    <row r="5" spans="1:18" ht="12.75">
      <c r="A5" s="5">
        <v>40</v>
      </c>
      <c r="B5">
        <v>12000</v>
      </c>
      <c r="D5" s="1">
        <v>0.728</v>
      </c>
      <c r="E5" s="1"/>
      <c r="F5" s="1">
        <f aca="true" t="shared" si="2" ref="F5:F15">10*LOG10(((D5/2.8284)^2/50)/0.001)</f>
        <v>1.2221109714615834</v>
      </c>
      <c r="G5" s="1"/>
      <c r="H5" s="1">
        <v>0.085</v>
      </c>
      <c r="I5" s="1">
        <f t="shared" si="0"/>
        <v>-17.432138100513303</v>
      </c>
      <c r="J5" s="1">
        <f aca="true" t="shared" si="3" ref="J5:J15">I5+64.2</f>
        <v>46.767861899486704</v>
      </c>
      <c r="K5" s="8">
        <f t="shared" si="1"/>
        <v>47.510126847843345</v>
      </c>
      <c r="L5" s="1">
        <f aca="true" t="shared" si="4" ref="L5:L15">0.9861*F5+45.55</f>
        <v>46.755123628958266</v>
      </c>
      <c r="M5">
        <f aca="true" t="shared" si="5" ref="M5:M15">ABS(L5-J5)</f>
        <v>0.012738270528437567</v>
      </c>
      <c r="N5" s="5"/>
      <c r="O5" s="8"/>
      <c r="P5" s="4"/>
      <c r="Q5" s="4"/>
      <c r="R5" s="5"/>
    </row>
    <row r="6" spans="1:18" ht="12.75">
      <c r="A6" s="5">
        <v>40</v>
      </c>
      <c r="B6">
        <v>15000</v>
      </c>
      <c r="D6" s="1">
        <v>0.904</v>
      </c>
      <c r="E6" s="1"/>
      <c r="F6" s="1">
        <f>10*LOG10(((D6/2.8284)^2/50)/0.001)</f>
        <v>3.1028519947081072</v>
      </c>
      <c r="G6" s="1"/>
      <c r="H6" s="1">
        <v>0.105</v>
      </c>
      <c r="I6" s="1">
        <f>10*LOG10(((H6/2.8284)^2/50)/0.001)</f>
        <v>-15.596730633400398</v>
      </c>
      <c r="J6" s="1">
        <f t="shared" si="3"/>
        <v>48.603269366599605</v>
      </c>
      <c r="K6" s="8">
        <f>10^((J6/10)-3)</f>
        <v>72.49815204117277</v>
      </c>
      <c r="L6" s="1">
        <f t="shared" si="4"/>
        <v>48.60972235198166</v>
      </c>
      <c r="M6">
        <f>ABS(L6-J6)</f>
        <v>0.006452985382054521</v>
      </c>
      <c r="N6" s="5"/>
      <c r="O6" s="8"/>
      <c r="P6" s="4"/>
      <c r="Q6" s="4"/>
      <c r="R6" s="5"/>
    </row>
    <row r="7" spans="1:18" ht="12.75">
      <c r="A7" s="5">
        <v>40</v>
      </c>
      <c r="B7">
        <v>16000</v>
      </c>
      <c r="D7" s="1">
        <v>0.96</v>
      </c>
      <c r="E7" s="1"/>
      <c r="F7" s="1">
        <f t="shared" si="2"/>
        <v>3.6249080459922087</v>
      </c>
      <c r="G7" s="1"/>
      <c r="H7" s="1">
        <v>0.113</v>
      </c>
      <c r="I7" s="1">
        <f t="shared" si="0"/>
        <v>-14.958947745130764</v>
      </c>
      <c r="J7" s="1">
        <f t="shared" si="3"/>
        <v>49.24105225486924</v>
      </c>
      <c r="K7" s="8">
        <f t="shared" si="1"/>
        <v>83.96634044569028</v>
      </c>
      <c r="L7" s="1">
        <f t="shared" si="4"/>
        <v>49.124521824152914</v>
      </c>
      <c r="M7">
        <f t="shared" si="5"/>
        <v>0.11653043071632396</v>
      </c>
      <c r="N7" s="5"/>
      <c r="O7" s="8"/>
      <c r="P7" s="4"/>
      <c r="Q7" s="4"/>
      <c r="R7" s="5"/>
    </row>
    <row r="8" spans="1:18" ht="12.75">
      <c r="A8" s="5">
        <v>40</v>
      </c>
      <c r="B8">
        <v>17000</v>
      </c>
      <c r="D8" s="1">
        <v>1.02</v>
      </c>
      <c r="E8" s="1"/>
      <c r="F8" s="1">
        <f t="shared" si="2"/>
        <v>4.151486820439192</v>
      </c>
      <c r="G8" s="1"/>
      <c r="H8" s="1">
        <v>0.115</v>
      </c>
      <c r="I8" s="1">
        <f t="shared" si="0"/>
        <v>-14.806559807726927</v>
      </c>
      <c r="J8" s="1">
        <f t="shared" si="3"/>
        <v>49.393440192273076</v>
      </c>
      <c r="K8" s="8">
        <f t="shared" si="1"/>
        <v>86.9649034688897</v>
      </c>
      <c r="L8" s="1">
        <f t="shared" si="4"/>
        <v>49.64378115363508</v>
      </c>
      <c r="M8">
        <f t="shared" si="5"/>
        <v>0.25034096136200645</v>
      </c>
      <c r="N8" s="5"/>
      <c r="O8" s="8"/>
      <c r="P8" s="4"/>
      <c r="Q8" s="4"/>
      <c r="R8" s="5"/>
    </row>
    <row r="9" spans="1:18" ht="12.75">
      <c r="A9" s="5">
        <v>40</v>
      </c>
      <c r="B9">
        <v>18000</v>
      </c>
      <c r="D9" s="1">
        <v>1.07</v>
      </c>
      <c r="E9" s="1"/>
      <c r="F9" s="1">
        <f t="shared" si="2"/>
        <v>4.567158938905034</v>
      </c>
      <c r="G9" s="1"/>
      <c r="H9" s="1">
        <v>0.119</v>
      </c>
      <c r="I9" s="1">
        <f t="shared" si="0"/>
        <v>-14.509577386948544</v>
      </c>
      <c r="J9" s="1">
        <f t="shared" si="3"/>
        <v>49.69042261305146</v>
      </c>
      <c r="K9" s="8">
        <f t="shared" si="1"/>
        <v>93.11984862177304</v>
      </c>
      <c r="L9" s="1">
        <f t="shared" si="4"/>
        <v>50.05367542965425</v>
      </c>
      <c r="M9">
        <f t="shared" si="5"/>
        <v>0.3632528166027882</v>
      </c>
      <c r="N9" s="5"/>
      <c r="O9" s="8"/>
      <c r="P9" s="4"/>
      <c r="Q9" s="4"/>
      <c r="R9" s="5"/>
    </row>
    <row r="10" spans="1:18" ht="12.75">
      <c r="A10" s="5">
        <v>40</v>
      </c>
      <c r="B10">
        <v>19000</v>
      </c>
      <c r="D10" s="1">
        <v>1.13</v>
      </c>
      <c r="E10" s="1"/>
      <c r="F10" s="1">
        <f t="shared" si="2"/>
        <v>5.041052254869235</v>
      </c>
      <c r="G10" s="1"/>
      <c r="H10" s="1">
        <v>0.123</v>
      </c>
      <c r="I10" s="1">
        <f t="shared" si="0"/>
        <v>-14.222414386011199</v>
      </c>
      <c r="J10" s="1">
        <f t="shared" si="3"/>
        <v>49.97758561398881</v>
      </c>
      <c r="K10" s="8">
        <f t="shared" si="1"/>
        <v>99.4852192499685</v>
      </c>
      <c r="L10" s="1">
        <f t="shared" si="4"/>
        <v>50.52098162852655</v>
      </c>
      <c r="M10">
        <f t="shared" si="5"/>
        <v>0.5433960145377412</v>
      </c>
      <c r="N10" s="5"/>
      <c r="O10" s="8"/>
      <c r="P10" s="4"/>
      <c r="Q10" s="4"/>
      <c r="R10" s="5"/>
    </row>
    <row r="11" spans="1:18" ht="12.75">
      <c r="A11" s="5">
        <v>40</v>
      </c>
      <c r="B11">
        <v>20000</v>
      </c>
      <c r="D11" s="1">
        <v>1.19</v>
      </c>
      <c r="E11" s="1"/>
      <c r="F11" s="1">
        <f t="shared" si="2"/>
        <v>5.490422613051455</v>
      </c>
      <c r="G11" s="1"/>
      <c r="H11" s="1">
        <v>0.127</v>
      </c>
      <c r="I11" s="1">
        <f t="shared" si="0"/>
        <v>-13.944442195680022</v>
      </c>
      <c r="J11" s="1">
        <f t="shared" si="3"/>
        <v>50.25555780431998</v>
      </c>
      <c r="K11" s="8">
        <f t="shared" si="1"/>
        <v>106.06101535347611</v>
      </c>
      <c r="L11" s="1">
        <f t="shared" si="4"/>
        <v>50.964105738730034</v>
      </c>
      <c r="M11">
        <f t="shared" si="5"/>
        <v>0.7085479344100563</v>
      </c>
      <c r="N11" s="5"/>
      <c r="O11" s="8"/>
      <c r="P11" s="4"/>
      <c r="Q11" s="4"/>
      <c r="R11" s="5"/>
    </row>
    <row r="12" spans="1:18" ht="12.75">
      <c r="A12" s="5">
        <v>40</v>
      </c>
      <c r="B12">
        <v>22000</v>
      </c>
      <c r="D12" s="1">
        <v>1.3</v>
      </c>
      <c r="E12" s="1"/>
      <c r="F12" s="1">
        <f t="shared" si="2"/>
        <v>6.258350431337577</v>
      </c>
      <c r="G12" s="1"/>
      <c r="H12" s="1">
        <v>0.13</v>
      </c>
      <c r="I12" s="1">
        <f t="shared" si="0"/>
        <v>-13.741649568662424</v>
      </c>
      <c r="J12" s="1">
        <f t="shared" si="3"/>
        <v>50.45835043133758</v>
      </c>
      <c r="K12" s="8">
        <f t="shared" si="1"/>
        <v>111.13095414928073</v>
      </c>
      <c r="L12" s="1">
        <f t="shared" si="4"/>
        <v>51.72135936034198</v>
      </c>
      <c r="M12">
        <f t="shared" si="5"/>
        <v>1.2630089290043998</v>
      </c>
      <c r="N12" s="5"/>
      <c r="O12" s="8"/>
      <c r="P12" s="4"/>
      <c r="Q12" s="4"/>
      <c r="R12" s="5"/>
    </row>
    <row r="13" spans="1:18" ht="12.75">
      <c r="A13" s="5">
        <v>40</v>
      </c>
      <c r="B13">
        <v>24000</v>
      </c>
      <c r="D13" s="1">
        <v>1.42</v>
      </c>
      <c r="E13" s="1"/>
      <c r="F13" s="1">
        <f t="shared" si="2"/>
        <v>7.02525027286197</v>
      </c>
      <c r="G13" s="1"/>
      <c r="H13" s="1">
        <v>0.136</v>
      </c>
      <c r="I13" s="1">
        <f t="shared" si="0"/>
        <v>-13.349738447394808</v>
      </c>
      <c r="J13" s="1">
        <f t="shared" si="3"/>
        <v>50.8502615526052</v>
      </c>
      <c r="K13" s="8">
        <f t="shared" si="1"/>
        <v>121.62592473047911</v>
      </c>
      <c r="L13" s="1">
        <f t="shared" si="4"/>
        <v>52.477599294069186</v>
      </c>
      <c r="M13">
        <f t="shared" si="5"/>
        <v>1.6273377414639896</v>
      </c>
      <c r="N13" s="5"/>
      <c r="O13" s="8"/>
      <c r="P13" s="4"/>
      <c r="Q13" s="4"/>
      <c r="R13" s="5"/>
    </row>
    <row r="14" spans="1:18" ht="12.75">
      <c r="A14" s="5">
        <v>40</v>
      </c>
      <c r="B14">
        <v>25000</v>
      </c>
      <c r="D14" s="1">
        <v>1.48</v>
      </c>
      <c r="E14" s="1"/>
      <c r="F14" s="1">
        <f>10*LOG10(((D14/2.8284)^2/50)/0.001)</f>
        <v>7.384717693099988</v>
      </c>
      <c r="G14" s="1"/>
      <c r="H14" s="1">
        <v>0.138</v>
      </c>
      <c r="I14" s="1">
        <f>10*LOG10(((H14/2.8284)^2/50)/0.001)</f>
        <v>-13.222934886774429</v>
      </c>
      <c r="J14" s="1">
        <f t="shared" si="3"/>
        <v>50.97706511322558</v>
      </c>
      <c r="K14" s="8">
        <f>10^((J14/10)-3)</f>
        <v>125.22946099520135</v>
      </c>
      <c r="L14" s="1">
        <f t="shared" si="4"/>
        <v>52.8320701171659</v>
      </c>
      <c r="M14">
        <f>ABS(L14-J14)</f>
        <v>1.8550050039403203</v>
      </c>
      <c r="N14" s="5"/>
      <c r="O14" s="8"/>
      <c r="P14" s="4"/>
      <c r="Q14" s="4"/>
      <c r="R14" s="5"/>
    </row>
    <row r="15" spans="1:13" ht="12.75">
      <c r="A15" s="5">
        <v>40</v>
      </c>
      <c r="B15">
        <v>26000</v>
      </c>
      <c r="D15" s="1">
        <v>1.54</v>
      </c>
      <c r="F15" s="1">
        <f t="shared" si="2"/>
        <v>7.729897801930101</v>
      </c>
      <c r="H15" s="1">
        <v>0.14</v>
      </c>
      <c r="I15" s="1">
        <f t="shared" si="0"/>
        <v>-13.097955901234396</v>
      </c>
      <c r="J15" s="1">
        <f t="shared" si="3"/>
        <v>51.1020440987656</v>
      </c>
      <c r="K15" s="6">
        <f t="shared" si="1"/>
        <v>128.88560362875157</v>
      </c>
      <c r="L15" s="1">
        <f t="shared" si="4"/>
        <v>53.17245222248327</v>
      </c>
      <c r="M15">
        <f t="shared" si="5"/>
        <v>2.0704081237176695</v>
      </c>
    </row>
    <row r="22" spans="1:13" ht="12.75">
      <c r="A22" s="1"/>
      <c r="B22" s="1"/>
      <c r="C22" s="1"/>
      <c r="D22" s="1"/>
      <c r="E22" s="1"/>
      <c r="F22" s="1"/>
      <c r="G22" s="1"/>
      <c r="H22" s="1"/>
      <c r="I22" s="8"/>
      <c r="J22" s="1"/>
      <c r="L22" s="1"/>
      <c r="M22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3" width="21.8515625" style="0" customWidth="1"/>
    <col min="4" max="5" width="15.8515625" style="0" customWidth="1"/>
    <col min="9" max="9" width="9.140625" style="6" customWidth="1"/>
    <col min="13" max="13" width="18.28125" style="0" customWidth="1"/>
    <col min="14" max="15" width="15.421875" style="0" customWidth="1"/>
    <col min="16" max="16" width="23.8515625" style="0" customWidth="1"/>
    <col min="17" max="17" width="21.28125" style="0" customWidth="1"/>
    <col min="18" max="18" width="16.7109375" style="0" customWidth="1"/>
    <col min="19" max="19" width="14.00390625" style="0" customWidth="1"/>
    <col min="21" max="21" width="16.00390625" style="0" customWidth="1"/>
  </cols>
  <sheetData>
    <row r="1" spans="1:11" ht="12.75">
      <c r="A1" t="s">
        <v>5</v>
      </c>
      <c r="I1"/>
      <c r="K1" s="6"/>
    </row>
    <row r="2" spans="1:11" ht="12.75">
      <c r="A2" s="2" t="s">
        <v>9</v>
      </c>
      <c r="D2" t="s">
        <v>13</v>
      </c>
      <c r="I2"/>
      <c r="K2" s="6"/>
    </row>
    <row r="3" spans="1:24" ht="12.75">
      <c r="A3" t="s">
        <v>10</v>
      </c>
      <c r="B3" t="s">
        <v>11</v>
      </c>
      <c r="C3" t="s">
        <v>12</v>
      </c>
      <c r="D3" s="2" t="s">
        <v>6</v>
      </c>
      <c r="E3" s="2"/>
      <c r="F3" s="2" t="s">
        <v>0</v>
      </c>
      <c r="G3" s="2"/>
      <c r="H3" s="2" t="s">
        <v>7</v>
      </c>
      <c r="I3" s="2" t="s">
        <v>4</v>
      </c>
      <c r="J3" s="2" t="s">
        <v>1</v>
      </c>
      <c r="K3" s="7" t="s">
        <v>2</v>
      </c>
      <c r="L3" s="2" t="s">
        <v>3</v>
      </c>
      <c r="M3" s="3" t="s">
        <v>8</v>
      </c>
      <c r="N3" s="2"/>
      <c r="O3" s="2"/>
      <c r="P3" s="2"/>
      <c r="Q3" s="2"/>
      <c r="R3" s="2"/>
      <c r="S3" s="2"/>
      <c r="U3" s="2"/>
      <c r="V3" s="2"/>
      <c r="W3" s="2"/>
      <c r="X3" s="2"/>
    </row>
    <row r="4" spans="1:24" ht="12.75">
      <c r="A4" s="5">
        <v>40</v>
      </c>
      <c r="B4">
        <v>10000</v>
      </c>
      <c r="D4" s="1">
        <v>0.56</v>
      </c>
      <c r="E4" s="1"/>
      <c r="F4" s="1">
        <f>10*LOG10(((D4/2.8284)^2/50)/0.001)</f>
        <v>-1.0567560746751503</v>
      </c>
      <c r="G4" s="1"/>
      <c r="H4" s="1">
        <v>0.07</v>
      </c>
      <c r="I4" s="1">
        <f aca="true" t="shared" si="0" ref="I4:I15">10*LOG10(((H4/2.8284)^2/50)/0.001)</f>
        <v>-19.11855581451402</v>
      </c>
      <c r="J4" s="1">
        <f>I4+64.2</f>
        <v>45.08144418548598</v>
      </c>
      <c r="K4" s="8">
        <f aca="true" t="shared" si="1" ref="K4:K15">10^((J4/10)-3)</f>
        <v>32.22140090718787</v>
      </c>
      <c r="L4" s="1">
        <f>1.0036*F4+46.178</f>
        <v>45.11743960345601</v>
      </c>
      <c r="M4">
        <f>ABS(L4-J4)</f>
        <v>0.03599541797003525</v>
      </c>
      <c r="N4" s="5"/>
      <c r="O4" s="8"/>
      <c r="P4" s="4"/>
      <c r="Q4" s="4"/>
      <c r="R4" s="5"/>
      <c r="V4" s="5"/>
      <c r="X4" s="5"/>
    </row>
    <row r="5" spans="1:18" ht="12.75">
      <c r="A5" s="5">
        <v>40</v>
      </c>
      <c r="B5">
        <v>12000</v>
      </c>
      <c r="D5" s="1">
        <v>0.664</v>
      </c>
      <c r="E5" s="1"/>
      <c r="F5" s="1">
        <f aca="true" t="shared" si="2" ref="F5:F15">10*LOG10(((D5/2.8284)^2/50)/0.001)</f>
        <v>0.4228449725611904</v>
      </c>
      <c r="G5" s="1"/>
      <c r="H5" s="1">
        <v>0.084</v>
      </c>
      <c r="I5" s="1">
        <f t="shared" si="0"/>
        <v>-17.534930893561523</v>
      </c>
      <c r="J5" s="1">
        <f aca="true" t="shared" si="3" ref="J5:J15">I5+64.2</f>
        <v>46.66506910643848</v>
      </c>
      <c r="K5" s="8">
        <f t="shared" si="1"/>
        <v>46.3988173063506</v>
      </c>
      <c r="L5" s="1">
        <f aca="true" t="shared" si="4" ref="L5:L15">1.0036*F5+46.178</f>
        <v>46.60236721446241</v>
      </c>
      <c r="M5">
        <f aca="true" t="shared" si="5" ref="M5:M15">ABS(L5-J5)</f>
        <v>0.06270189197606868</v>
      </c>
      <c r="N5" s="5"/>
      <c r="O5" s="8"/>
      <c r="P5" s="4"/>
      <c r="Q5" s="4"/>
      <c r="R5" s="5"/>
    </row>
    <row r="6" spans="1:18" ht="12.75">
      <c r="A6" s="5">
        <v>40</v>
      </c>
      <c r="B6">
        <v>15000</v>
      </c>
      <c r="D6" s="1">
        <v>0.83</v>
      </c>
      <c r="E6" s="1"/>
      <c r="F6" s="1">
        <f>10*LOG10(((D6/2.8284)^2/50)/0.001)</f>
        <v>2.3610452327223186</v>
      </c>
      <c r="G6" s="1"/>
      <c r="H6" s="1">
        <v>0.104</v>
      </c>
      <c r="I6" s="1">
        <f>10*LOG10(((H6/2.8284)^2/50)/0.001)</f>
        <v>-15.679849828823553</v>
      </c>
      <c r="J6" s="1">
        <f t="shared" si="3"/>
        <v>48.520150171176454</v>
      </c>
      <c r="K6" s="8">
        <f>10^((J6/10)-3)</f>
        <v>71.12381065553967</v>
      </c>
      <c r="L6" s="1">
        <f t="shared" si="4"/>
        <v>48.547544995560116</v>
      </c>
      <c r="M6">
        <f>ABS(L6-J6)</f>
        <v>0.027394824383662808</v>
      </c>
      <c r="N6" s="5"/>
      <c r="O6" s="8"/>
      <c r="P6" s="4"/>
      <c r="Q6" s="4"/>
      <c r="R6" s="5"/>
    </row>
    <row r="7" spans="1:18" ht="12.75">
      <c r="A7" s="5">
        <v>40</v>
      </c>
      <c r="B7">
        <v>16000</v>
      </c>
      <c r="D7" s="1">
        <v>0.88</v>
      </c>
      <c r="E7" s="1"/>
      <c r="F7" s="1">
        <f t="shared" si="2"/>
        <v>2.869136828204213</v>
      </c>
      <c r="G7" s="1"/>
      <c r="H7" s="1">
        <v>0.107</v>
      </c>
      <c r="I7" s="1">
        <f t="shared" si="0"/>
        <v>-15.432841061094965</v>
      </c>
      <c r="J7" s="1">
        <f t="shared" si="3"/>
        <v>48.76715893890504</v>
      </c>
      <c r="K7" s="8">
        <f t="shared" si="1"/>
        <v>75.28628958905998</v>
      </c>
      <c r="L7" s="1">
        <f t="shared" si="4"/>
        <v>49.05746572078574</v>
      </c>
      <c r="M7">
        <f t="shared" si="5"/>
        <v>0.2903067818807017</v>
      </c>
      <c r="N7" s="5"/>
      <c r="O7" s="8"/>
      <c r="P7" s="4"/>
      <c r="Q7" s="4"/>
      <c r="R7" s="5"/>
    </row>
    <row r="8" spans="1:18" ht="12.75">
      <c r="A8" s="5">
        <v>40</v>
      </c>
      <c r="B8">
        <v>17000</v>
      </c>
      <c r="D8" s="1">
        <v>0.936</v>
      </c>
      <c r="E8" s="1"/>
      <c r="F8" s="1">
        <f t="shared" si="2"/>
        <v>3.405000359962945</v>
      </c>
      <c r="G8" s="1"/>
      <c r="H8" s="1">
        <v>0.112</v>
      </c>
      <c r="I8" s="1">
        <f t="shared" si="0"/>
        <v>-15.036156161395526</v>
      </c>
      <c r="J8" s="1">
        <f t="shared" si="3"/>
        <v>49.16384383860448</v>
      </c>
      <c r="K8" s="8">
        <f t="shared" si="1"/>
        <v>82.48678632240109</v>
      </c>
      <c r="L8" s="1">
        <f t="shared" si="4"/>
        <v>49.59525836125881</v>
      </c>
      <c r="M8">
        <f t="shared" si="5"/>
        <v>0.4314145226543289</v>
      </c>
      <c r="N8" s="5"/>
      <c r="O8" s="8"/>
      <c r="P8" s="4"/>
      <c r="Q8" s="4"/>
      <c r="R8" s="5"/>
    </row>
    <row r="9" spans="1:18" ht="12.75">
      <c r="A9" s="5">
        <v>40</v>
      </c>
      <c r="B9">
        <v>18000</v>
      </c>
      <c r="D9" s="1">
        <v>0.99</v>
      </c>
      <c r="E9" s="1"/>
      <c r="F9" s="1">
        <f t="shared" si="2"/>
        <v>3.892187277151838</v>
      </c>
      <c r="G9" s="1"/>
      <c r="H9" s="1">
        <v>0.114</v>
      </c>
      <c r="I9" s="1">
        <f t="shared" si="0"/>
        <v>-14.882419588069709</v>
      </c>
      <c r="J9" s="1">
        <f t="shared" si="3"/>
        <v>49.317580411930294</v>
      </c>
      <c r="K9" s="8">
        <f t="shared" si="1"/>
        <v>85.45904616118645</v>
      </c>
      <c r="L9" s="1">
        <f t="shared" si="4"/>
        <v>50.08419915134958</v>
      </c>
      <c r="M9">
        <f t="shared" si="5"/>
        <v>0.766618739419286</v>
      </c>
      <c r="N9" s="5"/>
      <c r="O9" s="8"/>
      <c r="P9" s="4"/>
      <c r="Q9" s="4"/>
      <c r="R9" s="5"/>
    </row>
    <row r="10" spans="1:18" ht="12.75">
      <c r="A10" s="5">
        <v>40</v>
      </c>
      <c r="B10">
        <v>19000</v>
      </c>
      <c r="D10" s="1">
        <v>1.04</v>
      </c>
      <c r="E10" s="1"/>
      <c r="F10" s="1">
        <f t="shared" si="2"/>
        <v>4.320150171176447</v>
      </c>
      <c r="G10" s="1"/>
      <c r="H10" s="1">
        <v>0.118</v>
      </c>
      <c r="I10" s="1">
        <f t="shared" si="0"/>
        <v>-14.582876468676654</v>
      </c>
      <c r="J10" s="1">
        <f t="shared" si="3"/>
        <v>49.61712353132335</v>
      </c>
      <c r="K10" s="8">
        <f t="shared" si="1"/>
        <v>91.56138494524166</v>
      </c>
      <c r="L10" s="1">
        <f t="shared" si="4"/>
        <v>50.51370271179268</v>
      </c>
      <c r="M10">
        <f t="shared" si="5"/>
        <v>0.896579180469331</v>
      </c>
      <c r="N10" s="5"/>
      <c r="O10" s="8"/>
      <c r="P10" s="4"/>
      <c r="Q10" s="4"/>
      <c r="R10" s="5"/>
    </row>
    <row r="11" spans="1:18" ht="12.75">
      <c r="A11" s="5">
        <v>40</v>
      </c>
      <c r="B11">
        <v>20000</v>
      </c>
      <c r="D11" s="1">
        <v>1.08</v>
      </c>
      <c r="E11" s="1"/>
      <c r="F11" s="1">
        <f>10*LOG10(((D11/2.8284)^2/50)/0.001)</f>
        <v>4.647958494939834</v>
      </c>
      <c r="G11" s="1"/>
      <c r="H11" s="1">
        <v>0.12</v>
      </c>
      <c r="I11" s="1">
        <f>10*LOG10(((H11/2.8284)^2/50)/0.001)</f>
        <v>-14.436891693846663</v>
      </c>
      <c r="J11" s="1">
        <f t="shared" si="3"/>
        <v>49.76310830615334</v>
      </c>
      <c r="K11" s="8">
        <f>10^((J11/10)-3)</f>
        <v>94.6914638905114</v>
      </c>
      <c r="L11" s="1">
        <f t="shared" si="4"/>
        <v>50.84269114552161</v>
      </c>
      <c r="M11">
        <f>ABS(L11-J11)</f>
        <v>1.0795828393682712</v>
      </c>
      <c r="N11" s="5"/>
      <c r="O11" s="8"/>
      <c r="P11" s="4"/>
      <c r="Q11" s="4"/>
      <c r="R11" s="5"/>
    </row>
    <row r="12" spans="1:18" ht="12.75">
      <c r="A12" s="5">
        <v>40</v>
      </c>
      <c r="B12">
        <v>22000</v>
      </c>
      <c r="D12" s="1">
        <v>1.19</v>
      </c>
      <c r="E12" s="1"/>
      <c r="F12" s="1">
        <f t="shared" si="2"/>
        <v>5.490422613051455</v>
      </c>
      <c r="G12" s="1"/>
      <c r="H12" s="1">
        <v>0.122</v>
      </c>
      <c r="I12" s="1">
        <f t="shared" si="0"/>
        <v>-14.293320001304195</v>
      </c>
      <c r="J12" s="1">
        <f t="shared" si="3"/>
        <v>49.90667999869581</v>
      </c>
      <c r="K12" s="8">
        <f t="shared" si="1"/>
        <v>97.87414920460913</v>
      </c>
      <c r="L12" s="1">
        <f t="shared" si="4"/>
        <v>51.688188134458436</v>
      </c>
      <c r="M12">
        <f t="shared" si="5"/>
        <v>1.7815081357626283</v>
      </c>
      <c r="N12" s="5"/>
      <c r="O12" s="8"/>
      <c r="P12" s="4"/>
      <c r="Q12" s="4"/>
      <c r="R12" s="5"/>
    </row>
    <row r="13" spans="1:18" ht="12.75">
      <c r="A13" s="5">
        <v>40</v>
      </c>
      <c r="B13">
        <v>24000</v>
      </c>
      <c r="D13" s="1">
        <v>1.3</v>
      </c>
      <c r="E13" s="1"/>
      <c r="F13" s="1">
        <f t="shared" si="2"/>
        <v>6.258350431337577</v>
      </c>
      <c r="G13" s="1"/>
      <c r="H13" s="1">
        <v>0.126</v>
      </c>
      <c r="I13" s="1">
        <f t="shared" si="0"/>
        <v>-14.0131057124479</v>
      </c>
      <c r="J13" s="1">
        <f t="shared" si="3"/>
        <v>50.18689428755211</v>
      </c>
      <c r="K13" s="8">
        <f t="shared" si="1"/>
        <v>104.39733893928894</v>
      </c>
      <c r="L13" s="1">
        <f t="shared" si="4"/>
        <v>52.45888049289039</v>
      </c>
      <c r="M13">
        <f t="shared" si="5"/>
        <v>2.2719862053382798</v>
      </c>
      <c r="N13" s="5"/>
      <c r="O13" s="8"/>
      <c r="P13" s="4"/>
      <c r="Q13" s="4"/>
      <c r="R13" s="5"/>
    </row>
    <row r="14" spans="1:18" ht="12.75">
      <c r="A14" s="5">
        <v>40</v>
      </c>
      <c r="B14">
        <v>25000</v>
      </c>
      <c r="D14" s="1">
        <v>1.35</v>
      </c>
      <c r="E14" s="1"/>
      <c r="F14" s="1">
        <f>10*LOG10(((D14/2.8284)^2/50)/0.001)</f>
        <v>6.586158755100962</v>
      </c>
      <c r="G14" s="1"/>
      <c r="H14" s="1">
        <v>0.127</v>
      </c>
      <c r="I14" s="1">
        <f>10*LOG10(((H14/2.8284)^2/50)/0.001)</f>
        <v>-13.944442195680022</v>
      </c>
      <c r="J14" s="1">
        <f t="shared" si="3"/>
        <v>50.25555780431998</v>
      </c>
      <c r="K14" s="8">
        <f>10^((J14/10)-3)</f>
        <v>106.06101535347611</v>
      </c>
      <c r="L14" s="1">
        <f t="shared" si="4"/>
        <v>52.787868926619325</v>
      </c>
      <c r="M14">
        <f>ABS(L14-J14)</f>
        <v>2.5323111222993475</v>
      </c>
      <c r="N14" s="5"/>
      <c r="O14" s="8"/>
      <c r="P14" s="4"/>
      <c r="Q14" s="4"/>
      <c r="R14" s="5"/>
    </row>
    <row r="15" spans="1:13" ht="12.75">
      <c r="A15" s="5">
        <v>40</v>
      </c>
      <c r="B15">
        <v>26000</v>
      </c>
      <c r="D15" s="1">
        <v>1.4</v>
      </c>
      <c r="F15" s="1">
        <f t="shared" si="2"/>
        <v>6.902044098765602</v>
      </c>
      <c r="H15" s="1">
        <v>0.129</v>
      </c>
      <c r="I15" s="1">
        <f t="shared" si="0"/>
        <v>-13.80872240881418</v>
      </c>
      <c r="J15" s="1">
        <f t="shared" si="3"/>
        <v>50.391277591185826</v>
      </c>
      <c r="K15" s="6">
        <f t="shared" si="1"/>
        <v>109.42782295847223</v>
      </c>
      <c r="L15" s="1">
        <f t="shared" si="4"/>
        <v>53.104891457521155</v>
      </c>
      <c r="M15">
        <f t="shared" si="5"/>
        <v>2.7136138663353293</v>
      </c>
    </row>
    <row r="22" spans="1:13" ht="12.75">
      <c r="A22" s="1"/>
      <c r="B22" s="1"/>
      <c r="C22" s="1"/>
      <c r="D22" s="1"/>
      <c r="E22" s="1"/>
      <c r="F22" s="1"/>
      <c r="G22" s="1"/>
      <c r="H22" s="1"/>
      <c r="I22" s="8"/>
      <c r="J22" s="1"/>
      <c r="L22" s="1"/>
      <c r="M22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zoomScale="75" zoomScaleNormal="75" zoomScalePageLayoutView="0" workbookViewId="0" topLeftCell="A1">
      <selection activeCell="J4" sqref="J4"/>
    </sheetView>
  </sheetViews>
  <sheetFormatPr defaultColWidth="9.140625" defaultRowHeight="12.75"/>
  <cols>
    <col min="1" max="3" width="21.8515625" style="0" customWidth="1"/>
    <col min="4" max="5" width="15.8515625" style="0" customWidth="1"/>
    <col min="9" max="9" width="9.140625" style="6" customWidth="1"/>
    <col min="13" max="13" width="18.28125" style="0" customWidth="1"/>
    <col min="14" max="15" width="15.421875" style="0" customWidth="1"/>
    <col min="16" max="16" width="23.8515625" style="0" customWidth="1"/>
    <col min="17" max="17" width="21.28125" style="0" customWidth="1"/>
    <col min="18" max="18" width="16.7109375" style="0" customWidth="1"/>
    <col min="19" max="19" width="14.00390625" style="0" customWidth="1"/>
    <col min="21" max="21" width="16.00390625" style="0" customWidth="1"/>
  </cols>
  <sheetData>
    <row r="1" spans="1:11" ht="12.75">
      <c r="A1" t="s">
        <v>5</v>
      </c>
      <c r="I1"/>
      <c r="K1" s="6"/>
    </row>
    <row r="2" spans="1:11" ht="12.75">
      <c r="A2" s="2" t="s">
        <v>9</v>
      </c>
      <c r="D2" t="s">
        <v>13</v>
      </c>
      <c r="I2"/>
      <c r="K2" s="6"/>
    </row>
    <row r="3" spans="1:24" ht="12.75">
      <c r="A3" t="s">
        <v>10</v>
      </c>
      <c r="B3" t="s">
        <v>11</v>
      </c>
      <c r="C3" t="s">
        <v>12</v>
      </c>
      <c r="D3" s="2" t="s">
        <v>6</v>
      </c>
      <c r="E3" s="2"/>
      <c r="F3" s="2" t="s">
        <v>0</v>
      </c>
      <c r="G3" s="2"/>
      <c r="H3" s="2" t="s">
        <v>7</v>
      </c>
      <c r="I3" s="2" t="s">
        <v>4</v>
      </c>
      <c r="J3" s="2" t="s">
        <v>1</v>
      </c>
      <c r="K3" s="7" t="s">
        <v>2</v>
      </c>
      <c r="L3" s="2" t="s">
        <v>3</v>
      </c>
      <c r="M3" s="3" t="s">
        <v>8</v>
      </c>
      <c r="N3" s="2"/>
      <c r="O3" s="2"/>
      <c r="P3" s="2"/>
      <c r="Q3" s="2"/>
      <c r="R3" s="2"/>
      <c r="S3" s="2"/>
      <c r="U3" s="2"/>
      <c r="V3" s="2"/>
      <c r="W3" s="2"/>
      <c r="X3" s="2"/>
    </row>
    <row r="4" spans="1:24" ht="12.75">
      <c r="A4" s="5">
        <v>40</v>
      </c>
      <c r="B4">
        <v>10000</v>
      </c>
      <c r="D4" s="1">
        <v>0.556</v>
      </c>
      <c r="E4" s="1"/>
      <c r="F4" s="1">
        <f>10*LOG10(((D4/2.8284)^2/50)/0.001)</f>
        <v>-1.1190207831580095</v>
      </c>
      <c r="G4" s="1"/>
      <c r="H4" s="1">
        <v>0.063</v>
      </c>
      <c r="I4" s="1">
        <f aca="true" t="shared" si="0" ref="I4:I15">10*LOG10(((H4/2.8284)^2/50)/0.001)</f>
        <v>-20.03370562572752</v>
      </c>
      <c r="J4" s="1">
        <f>I4+64.2</f>
        <v>44.16629437427248</v>
      </c>
      <c r="K4" s="8">
        <f aca="true" t="shared" si="1" ref="K4:K15">10^((J4/10)-3)</f>
        <v>26.09933473482222</v>
      </c>
      <c r="L4" s="1">
        <f>1.0446*F4+45.342</f>
        <v>44.17307088991314</v>
      </c>
      <c r="M4">
        <f>ABS(L4-J4)</f>
        <v>0.006776515640659397</v>
      </c>
      <c r="N4" s="5"/>
      <c r="O4" s="8"/>
      <c r="P4" s="4"/>
      <c r="Q4" s="4"/>
      <c r="R4" s="5"/>
      <c r="V4" s="5"/>
      <c r="X4" s="5"/>
    </row>
    <row r="5" spans="1:18" ht="12.75">
      <c r="A5" s="5">
        <v>40</v>
      </c>
      <c r="B5">
        <v>12000</v>
      </c>
      <c r="D5" s="1">
        <v>0.664</v>
      </c>
      <c r="E5" s="1"/>
      <c r="F5" s="1">
        <f aca="true" t="shared" si="2" ref="F5:F15">10*LOG10(((D5/2.8284)^2/50)/0.001)</f>
        <v>0.4228449725611904</v>
      </c>
      <c r="G5" s="1"/>
      <c r="H5" s="1">
        <v>0.076</v>
      </c>
      <c r="I5" s="1">
        <f t="shared" si="0"/>
        <v>-18.404244769183332</v>
      </c>
      <c r="J5" s="1">
        <f aca="true" t="shared" si="3" ref="J5:J15">I5+64.2</f>
        <v>45.79575523081667</v>
      </c>
      <c r="K5" s="8">
        <f t="shared" si="1"/>
        <v>37.98179829386063</v>
      </c>
      <c r="L5" s="1">
        <f aca="true" t="shared" si="4" ref="L5:L15">1.0446*F5+45.342</f>
        <v>45.78370385833742</v>
      </c>
      <c r="M5">
        <f aca="true" t="shared" si="5" ref="M5:M15">ABS(L5-J5)</f>
        <v>0.012051372479248812</v>
      </c>
      <c r="N5" s="5"/>
      <c r="O5" s="8"/>
      <c r="P5" s="4"/>
      <c r="Q5" s="4"/>
      <c r="R5" s="5"/>
    </row>
    <row r="6" spans="1:18" ht="12.75">
      <c r="A6" s="5">
        <v>40</v>
      </c>
      <c r="B6">
        <v>15000</v>
      </c>
      <c r="D6" s="1">
        <v>0.832</v>
      </c>
      <c r="E6" s="1"/>
      <c r="F6" s="1">
        <f>10*LOG10(((D6/2.8284)^2/50)/0.001)</f>
        <v>2.3819499110153193</v>
      </c>
      <c r="G6" s="1"/>
      <c r="H6" s="1">
        <v>0.096</v>
      </c>
      <c r="I6" s="1">
        <f>10*LOG10(((H6/2.8284)^2/50)/0.001)</f>
        <v>-16.375091954007793</v>
      </c>
      <c r="J6" s="1">
        <f t="shared" si="3"/>
        <v>47.82490804599221</v>
      </c>
      <c r="K6" s="8">
        <f>10^((J6/10)-3)</f>
        <v>60.602536889927194</v>
      </c>
      <c r="L6" s="1">
        <f t="shared" si="4"/>
        <v>47.8301848770466</v>
      </c>
      <c r="M6">
        <f>ABS(L6-J6)</f>
        <v>0.0052768310543882535</v>
      </c>
      <c r="N6" s="5"/>
      <c r="O6" s="8"/>
      <c r="P6" s="4"/>
      <c r="Q6" s="4"/>
      <c r="R6" s="5"/>
    </row>
    <row r="7" spans="1:18" ht="12.75">
      <c r="A7" s="5">
        <v>40</v>
      </c>
      <c r="B7">
        <v>16000</v>
      </c>
      <c r="D7" s="1">
        <v>0.9</v>
      </c>
      <c r="E7" s="1"/>
      <c r="F7" s="1">
        <f t="shared" si="2"/>
        <v>3.0643335739873385</v>
      </c>
      <c r="G7" s="1"/>
      <c r="H7" s="1">
        <v>0.1</v>
      </c>
      <c r="I7" s="1">
        <f t="shared" si="0"/>
        <v>-16.02051661479916</v>
      </c>
      <c r="J7" s="1">
        <f t="shared" si="3"/>
        <v>48.17948338520084</v>
      </c>
      <c r="K7" s="8">
        <f t="shared" si="1"/>
        <v>65.75796103507727</v>
      </c>
      <c r="L7" s="1">
        <f t="shared" si="4"/>
        <v>48.54300285138717</v>
      </c>
      <c r="M7">
        <f t="shared" si="5"/>
        <v>0.36351946618633235</v>
      </c>
      <c r="N7" s="5"/>
      <c r="O7" s="8"/>
      <c r="P7" s="4"/>
      <c r="Q7" s="4"/>
      <c r="R7" s="5"/>
    </row>
    <row r="8" spans="1:18" ht="12.75">
      <c r="A8" s="5">
        <v>40</v>
      </c>
      <c r="B8">
        <v>17000</v>
      </c>
      <c r="D8" s="1">
        <v>0.95</v>
      </c>
      <c r="E8" s="1"/>
      <c r="F8" s="1">
        <f t="shared" si="2"/>
        <v>3.5339554909777955</v>
      </c>
      <c r="G8" s="1"/>
      <c r="H8" s="1">
        <v>0.106</v>
      </c>
      <c r="I8" s="1">
        <f t="shared" si="0"/>
        <v>-15.514399309503755</v>
      </c>
      <c r="J8" s="1">
        <f t="shared" si="3"/>
        <v>48.685600690496244</v>
      </c>
      <c r="K8" s="8">
        <f t="shared" si="1"/>
        <v>73.88564501901271</v>
      </c>
      <c r="L8" s="1">
        <f t="shared" si="4"/>
        <v>49.0335699058754</v>
      </c>
      <c r="M8">
        <f t="shared" si="5"/>
        <v>0.3479692153791589</v>
      </c>
      <c r="N8" s="5"/>
      <c r="O8" s="8"/>
      <c r="P8" s="4"/>
      <c r="Q8" s="4"/>
      <c r="R8" s="5"/>
    </row>
    <row r="9" spans="1:18" ht="12.75">
      <c r="A9" s="5">
        <v>40</v>
      </c>
      <c r="B9">
        <v>18000</v>
      </c>
      <c r="D9" s="1">
        <v>1</v>
      </c>
      <c r="E9" s="1"/>
      <c r="F9" s="1">
        <f t="shared" si="2"/>
        <v>3.97948338520084</v>
      </c>
      <c r="G9" s="1"/>
      <c r="H9" s="1">
        <v>0.11</v>
      </c>
      <c r="I9" s="1">
        <f t="shared" si="0"/>
        <v>-15.192662911634658</v>
      </c>
      <c r="J9" s="1">
        <f t="shared" si="3"/>
        <v>49.00733708836535</v>
      </c>
      <c r="K9" s="8">
        <f t="shared" si="1"/>
        <v>79.56713285244362</v>
      </c>
      <c r="L9" s="1">
        <f t="shared" si="4"/>
        <v>49.498968344180795</v>
      </c>
      <c r="M9">
        <f t="shared" si="5"/>
        <v>0.49163125581544875</v>
      </c>
      <c r="N9" s="5"/>
      <c r="O9" s="8"/>
      <c r="P9" s="4"/>
      <c r="Q9" s="4"/>
      <c r="R9" s="5"/>
    </row>
    <row r="10" spans="1:18" ht="12.75">
      <c r="A10" s="5">
        <v>40</v>
      </c>
      <c r="B10">
        <v>19000</v>
      </c>
      <c r="D10" s="1">
        <v>1.06</v>
      </c>
      <c r="E10" s="1"/>
      <c r="F10" s="1">
        <f t="shared" si="2"/>
        <v>4.485600690496245</v>
      </c>
      <c r="G10" s="1"/>
      <c r="H10" s="1">
        <v>0.113</v>
      </c>
      <c r="I10" s="1">
        <f t="shared" si="0"/>
        <v>-14.958947745130764</v>
      </c>
      <c r="J10" s="1">
        <f t="shared" si="3"/>
        <v>49.24105225486924</v>
      </c>
      <c r="K10" s="8">
        <f t="shared" si="1"/>
        <v>83.96634044569028</v>
      </c>
      <c r="L10" s="1">
        <f t="shared" si="4"/>
        <v>50.02765848129238</v>
      </c>
      <c r="M10">
        <f t="shared" si="5"/>
        <v>0.7866062264231388</v>
      </c>
      <c r="N10" s="5"/>
      <c r="O10" s="8"/>
      <c r="P10" s="4"/>
      <c r="Q10" s="4"/>
      <c r="R10" s="5"/>
    </row>
    <row r="11" spans="1:18" ht="12.75">
      <c r="A11" s="5">
        <v>40</v>
      </c>
      <c r="B11">
        <v>20000</v>
      </c>
      <c r="D11" s="1">
        <v>1.11</v>
      </c>
      <c r="E11" s="1"/>
      <c r="F11" s="1">
        <f t="shared" si="2"/>
        <v>4.885942960933989</v>
      </c>
      <c r="G11" s="1"/>
      <c r="H11" s="1">
        <v>0.115</v>
      </c>
      <c r="I11" s="1">
        <f t="shared" si="0"/>
        <v>-14.806559807726927</v>
      </c>
      <c r="J11" s="1">
        <f t="shared" si="3"/>
        <v>49.393440192273076</v>
      </c>
      <c r="K11" s="8">
        <f t="shared" si="1"/>
        <v>86.9649034688897</v>
      </c>
      <c r="L11" s="1">
        <f t="shared" si="4"/>
        <v>50.44585601699164</v>
      </c>
      <c r="M11">
        <f t="shared" si="5"/>
        <v>1.0524158247185653</v>
      </c>
      <c r="N11" s="5"/>
      <c r="O11" s="8"/>
      <c r="P11" s="4"/>
      <c r="Q11" s="4"/>
      <c r="R11" s="5"/>
    </row>
    <row r="12" spans="1:18" ht="12.75">
      <c r="A12" s="5">
        <v>40</v>
      </c>
      <c r="B12">
        <v>22000</v>
      </c>
      <c r="D12" s="1">
        <v>1.22</v>
      </c>
      <c r="E12" s="1"/>
      <c r="F12" s="1">
        <f t="shared" si="2"/>
        <v>5.706679998695805</v>
      </c>
      <c r="G12" s="1"/>
      <c r="H12" s="1">
        <v>0.12</v>
      </c>
      <c r="I12" s="1">
        <f t="shared" si="0"/>
        <v>-14.436891693846663</v>
      </c>
      <c r="J12" s="1">
        <f t="shared" si="3"/>
        <v>49.76310830615334</v>
      </c>
      <c r="K12" s="8">
        <f t="shared" si="1"/>
        <v>94.6914638905114</v>
      </c>
      <c r="L12" s="1">
        <f t="shared" si="4"/>
        <v>51.30319792663764</v>
      </c>
      <c r="M12">
        <f t="shared" si="5"/>
        <v>1.540089620484295</v>
      </c>
      <c r="N12" s="5"/>
      <c r="O12" s="8"/>
      <c r="P12" s="4"/>
      <c r="Q12" s="4"/>
      <c r="R12" s="5"/>
    </row>
    <row r="13" spans="1:18" ht="12.75">
      <c r="A13" s="5">
        <v>40</v>
      </c>
      <c r="B13">
        <v>24000</v>
      </c>
      <c r="D13" s="1">
        <v>1.33</v>
      </c>
      <c r="E13" s="1"/>
      <c r="F13" s="1">
        <f t="shared" si="2"/>
        <v>6.456516204542558</v>
      </c>
      <c r="G13" s="1"/>
      <c r="H13" s="1">
        <v>0.125</v>
      </c>
      <c r="I13" s="1">
        <f t="shared" si="0"/>
        <v>-14.082316354638031</v>
      </c>
      <c r="J13" s="1">
        <f t="shared" si="3"/>
        <v>50.11768364536197</v>
      </c>
      <c r="K13" s="8">
        <f t="shared" si="1"/>
        <v>102.74681411730813</v>
      </c>
      <c r="L13" s="1">
        <f t="shared" si="4"/>
        <v>52.08647682726515</v>
      </c>
      <c r="M13">
        <f t="shared" si="5"/>
        <v>1.9687931819031803</v>
      </c>
      <c r="N13" s="5"/>
      <c r="O13" s="8"/>
      <c r="P13" s="4"/>
      <c r="Q13" s="4"/>
      <c r="R13" s="5"/>
    </row>
    <row r="14" spans="1:18" ht="12.75">
      <c r="A14" s="5">
        <v>40</v>
      </c>
      <c r="B14">
        <v>25000</v>
      </c>
      <c r="D14" s="1">
        <v>1.38</v>
      </c>
      <c r="E14" s="1"/>
      <c r="F14" s="1">
        <f>10*LOG10(((D14/2.8284)^2/50)/0.001)</f>
        <v>6.7770651132255715</v>
      </c>
      <c r="G14" s="1"/>
      <c r="H14" s="1">
        <v>0.126</v>
      </c>
      <c r="I14" s="1">
        <f>10*LOG10(((H14/2.8284)^2/50)/0.001)</f>
        <v>-14.0131057124479</v>
      </c>
      <c r="J14" s="1">
        <f t="shared" si="3"/>
        <v>50.18689428755211</v>
      </c>
      <c r="K14" s="8">
        <f>10^((J14/10)-3)</f>
        <v>104.39733893928894</v>
      </c>
      <c r="L14" s="1">
        <f t="shared" si="4"/>
        <v>52.42132221727543</v>
      </c>
      <c r="M14">
        <f>ABS(L14-J14)</f>
        <v>2.2344279297233243</v>
      </c>
      <c r="N14" s="5"/>
      <c r="O14" s="8"/>
      <c r="P14" s="4"/>
      <c r="Q14" s="4"/>
      <c r="R14" s="5"/>
    </row>
    <row r="15" spans="1:13" ht="12.75">
      <c r="A15" s="5">
        <v>40</v>
      </c>
      <c r="B15">
        <v>26000</v>
      </c>
      <c r="D15" s="1">
        <v>1.44</v>
      </c>
      <c r="F15" s="1">
        <f t="shared" si="2"/>
        <v>7.146733227105835</v>
      </c>
      <c r="H15" s="1">
        <v>0.128</v>
      </c>
      <c r="I15" s="1">
        <f t="shared" si="0"/>
        <v>-13.876317221841791</v>
      </c>
      <c r="J15" s="1">
        <f t="shared" si="3"/>
        <v>50.323682778158215</v>
      </c>
      <c r="K15" s="6">
        <f t="shared" si="1"/>
        <v>107.73784335987082</v>
      </c>
      <c r="L15" s="1">
        <f t="shared" si="4"/>
        <v>52.807477529034756</v>
      </c>
      <c r="M15">
        <f t="shared" si="5"/>
        <v>2.483794750876541</v>
      </c>
    </row>
    <row r="22" spans="1:13" ht="12.75">
      <c r="A22" s="1"/>
      <c r="B22" s="1"/>
      <c r="C22" s="1"/>
      <c r="D22" s="1"/>
      <c r="E22" s="1"/>
      <c r="F22" s="1"/>
      <c r="G22" s="1"/>
      <c r="H22" s="1"/>
      <c r="I22" s="8"/>
      <c r="J22" s="1"/>
      <c r="L22" s="1"/>
      <c r="M22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"/>
  <sheetViews>
    <sheetView zoomScale="75" zoomScaleNormal="75" zoomScalePageLayoutView="0" workbookViewId="0" topLeftCell="A1">
      <selection activeCell="B46" sqref="B46"/>
    </sheetView>
  </sheetViews>
  <sheetFormatPr defaultColWidth="9.140625" defaultRowHeight="12.75"/>
  <cols>
    <col min="1" max="3" width="21.8515625" style="0" customWidth="1"/>
    <col min="4" max="5" width="15.8515625" style="0" customWidth="1"/>
    <col min="9" max="9" width="9.140625" style="6" customWidth="1"/>
    <col min="13" max="13" width="18.28125" style="0" customWidth="1"/>
    <col min="14" max="15" width="15.421875" style="0" customWidth="1"/>
    <col min="16" max="16" width="23.8515625" style="0" customWidth="1"/>
    <col min="17" max="17" width="21.28125" style="0" customWidth="1"/>
    <col min="18" max="18" width="16.7109375" style="0" customWidth="1"/>
    <col min="19" max="19" width="14.00390625" style="0" customWidth="1"/>
    <col min="21" max="21" width="16.00390625" style="0" customWidth="1"/>
  </cols>
  <sheetData>
    <row r="1" spans="1:11" ht="12.75">
      <c r="A1" t="s">
        <v>5</v>
      </c>
      <c r="I1"/>
      <c r="K1" s="6"/>
    </row>
    <row r="2" spans="1:11" ht="12.75">
      <c r="A2" s="2" t="s">
        <v>9</v>
      </c>
      <c r="D2" t="s">
        <v>13</v>
      </c>
      <c r="I2"/>
      <c r="K2" s="6"/>
    </row>
    <row r="3" spans="1:24" ht="12.75">
      <c r="A3" t="s">
        <v>10</v>
      </c>
      <c r="B3" t="s">
        <v>11</v>
      </c>
      <c r="C3" t="s">
        <v>12</v>
      </c>
      <c r="D3" s="2" t="s">
        <v>6</v>
      </c>
      <c r="E3" s="2"/>
      <c r="F3" s="2" t="s">
        <v>0</v>
      </c>
      <c r="G3" s="2"/>
      <c r="H3" s="2" t="s">
        <v>7</v>
      </c>
      <c r="I3" s="2" t="s">
        <v>4</v>
      </c>
      <c r="J3" s="2" t="s">
        <v>1</v>
      </c>
      <c r="K3" s="7" t="s">
        <v>2</v>
      </c>
      <c r="L3" s="2" t="s">
        <v>3</v>
      </c>
      <c r="M3" s="3" t="s">
        <v>8</v>
      </c>
      <c r="N3" s="2"/>
      <c r="O3" s="2"/>
      <c r="P3" s="2"/>
      <c r="Q3" s="2"/>
      <c r="R3" s="2"/>
      <c r="S3" s="2"/>
      <c r="U3" s="2"/>
      <c r="V3" s="2"/>
      <c r="W3" s="2"/>
      <c r="X3" s="2"/>
    </row>
    <row r="4" spans="1:24" ht="12.75">
      <c r="A4" s="5">
        <v>40</v>
      </c>
      <c r="B4">
        <v>10000</v>
      </c>
      <c r="D4" s="1">
        <v>0.56</v>
      </c>
      <c r="E4" s="1"/>
      <c r="F4" s="1">
        <f>10*LOG10(((D4/2.8284)^2/50)/0.001)</f>
        <v>-1.0567560746751503</v>
      </c>
      <c r="G4" s="1"/>
      <c r="H4" s="1">
        <v>0.07</v>
      </c>
      <c r="I4" s="1">
        <f aca="true" t="shared" si="0" ref="I4:I15">10*LOG10(((H4/2.8284)^2/50)/0.001)</f>
        <v>-19.11855581451402</v>
      </c>
      <c r="J4" s="1">
        <f>I4+64.2</f>
        <v>45.08144418548598</v>
      </c>
      <c r="K4" s="8">
        <f aca="true" t="shared" si="1" ref="K4:K15">10^((J4/10)-3)</f>
        <v>32.22140090718787</v>
      </c>
      <c r="L4" s="1">
        <f>1.0742*F4+46.221</f>
        <v>45.08583262458395</v>
      </c>
      <c r="M4">
        <f>ABS(L4-J4)</f>
        <v>0.004388439097972707</v>
      </c>
      <c r="N4" s="5"/>
      <c r="O4" s="8"/>
      <c r="P4" s="4"/>
      <c r="Q4" s="4"/>
      <c r="R4" s="5"/>
      <c r="V4" s="5"/>
      <c r="X4" s="5"/>
    </row>
    <row r="5" spans="1:18" ht="12.75">
      <c r="A5" s="5">
        <v>40</v>
      </c>
      <c r="B5">
        <v>12000</v>
      </c>
      <c r="D5" s="1">
        <v>0.67</v>
      </c>
      <c r="E5" s="1"/>
      <c r="F5" s="1">
        <f aca="true" t="shared" si="2" ref="F5:F15">10*LOG10(((D5/2.8284)^2/50)/0.001)</f>
        <v>0.5009794392173699</v>
      </c>
      <c r="G5" s="1"/>
      <c r="H5" s="1">
        <v>0.085</v>
      </c>
      <c r="I5" s="1">
        <f t="shared" si="0"/>
        <v>-17.432138100513303</v>
      </c>
      <c r="J5" s="1">
        <f aca="true" t="shared" si="3" ref="J5:J15">I5+64.2</f>
        <v>46.767861899486704</v>
      </c>
      <c r="K5" s="8">
        <f t="shared" si="1"/>
        <v>47.510126847843345</v>
      </c>
      <c r="L5" s="1">
        <f aca="true" t="shared" si="4" ref="L5:L15">1.0036*F5+46.178</f>
        <v>46.68078296519855</v>
      </c>
      <c r="M5">
        <f aca="true" t="shared" si="5" ref="M5:M15">ABS(L5-J5)</f>
        <v>0.08707893428815083</v>
      </c>
      <c r="N5" s="5"/>
      <c r="O5" s="8"/>
      <c r="P5" s="4"/>
      <c r="Q5" s="4"/>
      <c r="R5" s="5"/>
    </row>
    <row r="6" spans="1:18" ht="12.75">
      <c r="A6" s="5">
        <v>40</v>
      </c>
      <c r="B6">
        <v>15000</v>
      </c>
      <c r="D6" s="1">
        <v>0.824</v>
      </c>
      <c r="E6" s="1"/>
      <c r="F6" s="1">
        <f>10*LOG10(((D6/2.8284)^2/50)/0.001)</f>
        <v>2.2980276191431557</v>
      </c>
      <c r="G6" s="1"/>
      <c r="H6" s="1">
        <v>0.106</v>
      </c>
      <c r="I6" s="1">
        <f>10*LOG10(((H6/2.8284)^2/50)/0.001)</f>
        <v>-15.514399309503755</v>
      </c>
      <c r="J6" s="1">
        <f t="shared" si="3"/>
        <v>48.685600690496244</v>
      </c>
      <c r="K6" s="8">
        <f>10^((J6/10)-3)</f>
        <v>73.88564501901271</v>
      </c>
      <c r="L6" s="1">
        <f t="shared" si="4"/>
        <v>48.48430051857207</v>
      </c>
      <c r="M6">
        <f>ABS(L6-J6)</f>
        <v>0.20130017192417426</v>
      </c>
      <c r="N6" s="5"/>
      <c r="O6" s="8"/>
      <c r="P6" s="4"/>
      <c r="Q6" s="4"/>
      <c r="R6" s="5"/>
    </row>
    <row r="7" spans="1:18" ht="12.75">
      <c r="A7" s="5">
        <v>40</v>
      </c>
      <c r="B7">
        <v>16000</v>
      </c>
      <c r="D7" s="1">
        <v>0.88</v>
      </c>
      <c r="E7" s="1"/>
      <c r="F7" s="1">
        <f t="shared" si="2"/>
        <v>2.869136828204213</v>
      </c>
      <c r="G7" s="1"/>
      <c r="H7" s="1">
        <v>0.115</v>
      </c>
      <c r="I7" s="1">
        <f t="shared" si="0"/>
        <v>-14.806559807726927</v>
      </c>
      <c r="J7" s="1">
        <f t="shared" si="3"/>
        <v>49.393440192273076</v>
      </c>
      <c r="K7" s="8">
        <f t="shared" si="1"/>
        <v>86.9649034688897</v>
      </c>
      <c r="L7" s="1">
        <f t="shared" si="4"/>
        <v>49.05746572078574</v>
      </c>
      <c r="M7">
        <f t="shared" si="5"/>
        <v>0.33597447148733295</v>
      </c>
      <c r="N7" s="5"/>
      <c r="O7" s="8"/>
      <c r="P7" s="4"/>
      <c r="Q7" s="4"/>
      <c r="R7" s="5"/>
    </row>
    <row r="8" spans="1:18" ht="12.75">
      <c r="A8" s="5">
        <v>40</v>
      </c>
      <c r="B8">
        <v>17000</v>
      </c>
      <c r="D8" s="1">
        <v>0.936</v>
      </c>
      <c r="E8" s="1"/>
      <c r="F8" s="1">
        <f t="shared" si="2"/>
        <v>3.405000359962945</v>
      </c>
      <c r="G8" s="1"/>
      <c r="H8" s="1">
        <v>0.116</v>
      </c>
      <c r="I8" s="1">
        <f t="shared" si="0"/>
        <v>-14.73135683026079</v>
      </c>
      <c r="J8" s="1">
        <f t="shared" si="3"/>
        <v>49.46864316973921</v>
      </c>
      <c r="K8" s="8">
        <f t="shared" si="1"/>
        <v>88.48391236879986</v>
      </c>
      <c r="L8" s="1">
        <f t="shared" si="4"/>
        <v>49.59525836125881</v>
      </c>
      <c r="M8">
        <f t="shared" si="5"/>
        <v>0.12661519151959766</v>
      </c>
      <c r="N8" s="5"/>
      <c r="O8" s="8"/>
      <c r="P8" s="4"/>
      <c r="Q8" s="4"/>
      <c r="R8" s="5"/>
    </row>
    <row r="9" spans="1:18" ht="12.75">
      <c r="A9" s="5">
        <v>40</v>
      </c>
      <c r="B9">
        <v>18000</v>
      </c>
      <c r="D9" s="1">
        <v>0.992</v>
      </c>
      <c r="E9" s="1"/>
      <c r="F9" s="1">
        <f t="shared" si="2"/>
        <v>3.909716828284413</v>
      </c>
      <c r="G9" s="1"/>
      <c r="H9" s="1">
        <v>0.119</v>
      </c>
      <c r="I9" s="1">
        <f t="shared" si="0"/>
        <v>-14.509577386948544</v>
      </c>
      <c r="J9" s="1">
        <f t="shared" si="3"/>
        <v>49.69042261305146</v>
      </c>
      <c r="K9" s="8">
        <f t="shared" si="1"/>
        <v>93.11984862177304</v>
      </c>
      <c r="L9" s="1">
        <f t="shared" si="4"/>
        <v>50.10179180886623</v>
      </c>
      <c r="M9">
        <f t="shared" si="5"/>
        <v>0.41136919581477116</v>
      </c>
      <c r="N9" s="5"/>
      <c r="O9" s="8"/>
      <c r="P9" s="4"/>
      <c r="Q9" s="4"/>
      <c r="R9" s="5"/>
    </row>
    <row r="10" spans="1:18" ht="12.75">
      <c r="A10" s="5">
        <v>40</v>
      </c>
      <c r="B10">
        <v>19000</v>
      </c>
      <c r="D10" s="1">
        <v>1.04</v>
      </c>
      <c r="E10" s="1"/>
      <c r="F10" s="1">
        <f t="shared" si="2"/>
        <v>4.320150171176447</v>
      </c>
      <c r="G10" s="1"/>
      <c r="H10" s="1">
        <v>0.122</v>
      </c>
      <c r="I10" s="1">
        <f t="shared" si="0"/>
        <v>-14.293320001304195</v>
      </c>
      <c r="J10" s="1">
        <f t="shared" si="3"/>
        <v>49.90667999869581</v>
      </c>
      <c r="K10" s="8">
        <f t="shared" si="1"/>
        <v>97.87414920460913</v>
      </c>
      <c r="L10" s="1">
        <f t="shared" si="4"/>
        <v>50.51370271179268</v>
      </c>
      <c r="M10">
        <f t="shared" si="5"/>
        <v>0.6070227130968746</v>
      </c>
      <c r="N10" s="5"/>
      <c r="O10" s="8"/>
      <c r="P10" s="4"/>
      <c r="Q10" s="4"/>
      <c r="R10" s="5"/>
    </row>
    <row r="11" spans="1:18" ht="12.75">
      <c r="A11" s="5">
        <v>40</v>
      </c>
      <c r="B11">
        <v>20000</v>
      </c>
      <c r="D11" s="1">
        <v>1.09</v>
      </c>
      <c r="E11" s="1"/>
      <c r="F11" s="1">
        <f t="shared" si="2"/>
        <v>4.728013344013314</v>
      </c>
      <c r="G11" s="1"/>
      <c r="H11" s="1">
        <v>0.125</v>
      </c>
      <c r="I11" s="1">
        <f t="shared" si="0"/>
        <v>-14.082316354638031</v>
      </c>
      <c r="J11" s="1">
        <f t="shared" si="3"/>
        <v>50.11768364536197</v>
      </c>
      <c r="K11" s="8">
        <f t="shared" si="1"/>
        <v>102.74681411730813</v>
      </c>
      <c r="L11" s="1">
        <f t="shared" si="4"/>
        <v>50.92303419205176</v>
      </c>
      <c r="M11">
        <f t="shared" si="5"/>
        <v>0.8053505466897874</v>
      </c>
      <c r="N11" s="5"/>
      <c r="O11" s="8"/>
      <c r="P11" s="4"/>
      <c r="Q11" s="4"/>
      <c r="R11" s="5"/>
    </row>
    <row r="12" spans="1:18" ht="12.75">
      <c r="A12" s="5">
        <v>40</v>
      </c>
      <c r="B12">
        <v>22000</v>
      </c>
      <c r="D12" s="1">
        <v>1.2</v>
      </c>
      <c r="E12" s="1"/>
      <c r="F12" s="1">
        <f t="shared" si="2"/>
        <v>5.563108306153337</v>
      </c>
      <c r="G12" s="1"/>
      <c r="H12" s="1">
        <v>0.131</v>
      </c>
      <c r="I12" s="1">
        <f t="shared" si="0"/>
        <v>-13.675090701683875</v>
      </c>
      <c r="J12" s="1">
        <f t="shared" si="3"/>
        <v>50.52490929831613</v>
      </c>
      <c r="K12" s="8">
        <f t="shared" si="1"/>
        <v>112.84723693229621</v>
      </c>
      <c r="L12" s="1">
        <f t="shared" si="4"/>
        <v>51.76113549605549</v>
      </c>
      <c r="M12">
        <f t="shared" si="5"/>
        <v>1.2362261977393558</v>
      </c>
      <c r="N12" s="5"/>
      <c r="O12" s="8"/>
      <c r="P12" s="4"/>
      <c r="Q12" s="4"/>
      <c r="R12" s="5"/>
    </row>
    <row r="13" spans="1:18" ht="12.75">
      <c r="A13" s="5">
        <v>40</v>
      </c>
      <c r="B13">
        <v>24000</v>
      </c>
      <c r="D13" s="1">
        <v>1.3</v>
      </c>
      <c r="E13" s="1"/>
      <c r="F13" s="1">
        <f t="shared" si="2"/>
        <v>6.258350431337577</v>
      </c>
      <c r="G13" s="1"/>
      <c r="H13" s="1">
        <v>0.133</v>
      </c>
      <c r="I13" s="1">
        <f t="shared" si="0"/>
        <v>-13.543483795457442</v>
      </c>
      <c r="J13" s="1">
        <f t="shared" si="3"/>
        <v>50.65651620454256</v>
      </c>
      <c r="K13" s="8">
        <f t="shared" si="1"/>
        <v>116.31925727494817</v>
      </c>
      <c r="L13" s="1">
        <f t="shared" si="4"/>
        <v>52.45888049289039</v>
      </c>
      <c r="M13">
        <f t="shared" si="5"/>
        <v>1.8023642883478246</v>
      </c>
      <c r="N13" s="5"/>
      <c r="O13" s="8"/>
      <c r="P13" s="4"/>
      <c r="Q13" s="4"/>
      <c r="R13" s="5"/>
    </row>
    <row r="14" spans="1:18" ht="12.75">
      <c r="A14" s="5">
        <v>40</v>
      </c>
      <c r="B14">
        <v>25000</v>
      </c>
      <c r="D14" s="1">
        <v>1.35</v>
      </c>
      <c r="E14" s="1"/>
      <c r="F14" s="1">
        <f>10*LOG10(((D14/2.8284)^2/50)/0.001)</f>
        <v>6.586158755100962</v>
      </c>
      <c r="G14" s="1"/>
      <c r="H14" s="1">
        <v>0.135</v>
      </c>
      <c r="I14" s="1">
        <f>10*LOG10(((H14/2.8284)^2/50)/0.001)</f>
        <v>-13.413841244899036</v>
      </c>
      <c r="J14" s="1">
        <f t="shared" si="3"/>
        <v>50.78615875510097</v>
      </c>
      <c r="K14" s="8">
        <f>10^((J14/10)-3)</f>
        <v>119.84388398642858</v>
      </c>
      <c r="L14" s="1">
        <f t="shared" si="4"/>
        <v>52.787868926619325</v>
      </c>
      <c r="M14">
        <f>ABS(L14-J14)</f>
        <v>2.0017101715183543</v>
      </c>
      <c r="N14" s="5"/>
      <c r="O14" s="8"/>
      <c r="P14" s="4"/>
      <c r="Q14" s="4"/>
      <c r="R14" s="5"/>
    </row>
    <row r="15" spans="1:13" ht="12.75">
      <c r="A15" s="5">
        <v>40</v>
      </c>
      <c r="B15">
        <v>26000</v>
      </c>
      <c r="D15" s="9">
        <v>1.4</v>
      </c>
      <c r="F15" s="1">
        <f t="shared" si="2"/>
        <v>6.902044098765602</v>
      </c>
      <c r="H15" s="1">
        <v>0.138</v>
      </c>
      <c r="I15" s="1">
        <f t="shared" si="0"/>
        <v>-13.222934886774429</v>
      </c>
      <c r="J15" s="1">
        <f t="shared" si="3"/>
        <v>50.97706511322558</v>
      </c>
      <c r="K15" s="6">
        <f t="shared" si="1"/>
        <v>125.22946099520135</v>
      </c>
      <c r="L15" s="1">
        <f t="shared" si="4"/>
        <v>53.104891457521155</v>
      </c>
      <c r="M15">
        <f t="shared" si="5"/>
        <v>2.1278263442955776</v>
      </c>
    </row>
    <row r="22" spans="1:13" ht="12.75">
      <c r="A22" s="1"/>
      <c r="B22" s="1"/>
      <c r="C22" s="1"/>
      <c r="D22" s="1"/>
      <c r="E22" s="1"/>
      <c r="F22" s="1"/>
      <c r="G22" s="1"/>
      <c r="H22" s="1"/>
      <c r="I22" s="8"/>
      <c r="J22" s="1"/>
      <c r="L22" s="1"/>
      <c r="M22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2"/>
  <sheetViews>
    <sheetView zoomScale="75" zoomScaleNormal="75" zoomScalePageLayoutView="0" workbookViewId="0" topLeftCell="A1">
      <selection activeCell="M10" sqref="M10"/>
    </sheetView>
  </sheetViews>
  <sheetFormatPr defaultColWidth="9.140625" defaultRowHeight="12.75"/>
  <cols>
    <col min="1" max="3" width="21.8515625" style="0" customWidth="1"/>
    <col min="4" max="5" width="15.8515625" style="0" customWidth="1"/>
    <col min="9" max="9" width="9.140625" style="6" customWidth="1"/>
    <col min="13" max="13" width="18.28125" style="0" customWidth="1"/>
    <col min="14" max="15" width="15.421875" style="0" customWidth="1"/>
    <col min="16" max="16" width="23.8515625" style="0" customWidth="1"/>
    <col min="17" max="17" width="21.28125" style="0" customWidth="1"/>
    <col min="18" max="18" width="16.7109375" style="0" customWidth="1"/>
    <col min="19" max="19" width="14.00390625" style="0" customWidth="1"/>
    <col min="21" max="21" width="16.00390625" style="0" customWidth="1"/>
  </cols>
  <sheetData>
    <row r="1" spans="1:11" ht="12.75">
      <c r="A1" t="s">
        <v>5</v>
      </c>
      <c r="I1"/>
      <c r="K1" s="6"/>
    </row>
    <row r="2" spans="1:11" ht="12.75">
      <c r="A2" s="2" t="s">
        <v>9</v>
      </c>
      <c r="D2" t="s">
        <v>13</v>
      </c>
      <c r="I2"/>
      <c r="K2" s="6"/>
    </row>
    <row r="3" spans="1:24" ht="12.75">
      <c r="A3" t="s">
        <v>10</v>
      </c>
      <c r="B3" t="s">
        <v>11</v>
      </c>
      <c r="C3" t="s">
        <v>12</v>
      </c>
      <c r="D3" s="2" t="s">
        <v>6</v>
      </c>
      <c r="E3" s="2"/>
      <c r="F3" s="2" t="s">
        <v>0</v>
      </c>
      <c r="G3" s="2"/>
      <c r="H3" s="2" t="s">
        <v>7</v>
      </c>
      <c r="I3" s="2" t="s">
        <v>4</v>
      </c>
      <c r="J3" s="2" t="s">
        <v>1</v>
      </c>
      <c r="K3" s="7" t="s">
        <v>2</v>
      </c>
      <c r="L3" s="2" t="s">
        <v>3</v>
      </c>
      <c r="M3" s="3" t="s">
        <v>8</v>
      </c>
      <c r="N3" s="2"/>
      <c r="O3" s="2"/>
      <c r="P3" s="2"/>
      <c r="Q3" s="2"/>
      <c r="R3" s="2"/>
      <c r="S3" s="2"/>
      <c r="U3" s="2"/>
      <c r="V3" s="2"/>
      <c r="W3" s="2"/>
      <c r="X3" s="2"/>
    </row>
    <row r="4" spans="1:24" ht="12.75">
      <c r="A4" s="5">
        <v>40</v>
      </c>
      <c r="B4">
        <v>10000</v>
      </c>
      <c r="D4" s="1">
        <v>0.568</v>
      </c>
      <c r="E4" s="1"/>
      <c r="F4" s="1">
        <f>10*LOG10(((D4/2.8284)^2/50)/0.001)</f>
        <v>-0.9335499005787824</v>
      </c>
      <c r="G4" s="1"/>
      <c r="H4" s="1">
        <v>0.075</v>
      </c>
      <c r="I4" s="1">
        <f>10*LOG10(((H4/2.8284)^2/50)/0.001)</f>
        <v>-18.519291346965158</v>
      </c>
      <c r="J4" s="1">
        <f>I4+64.2</f>
        <v>45.68070865303484</v>
      </c>
      <c r="K4" s="8">
        <f>10^((J4/10)-3)</f>
        <v>36.988853082230975</v>
      </c>
      <c r="L4" s="1">
        <f>0.9299*F4+46.594</f>
        <v>45.72589194745179</v>
      </c>
      <c r="M4">
        <f>ABS(L4-J4)</f>
        <v>0.045183294416951014</v>
      </c>
      <c r="N4" s="5"/>
      <c r="O4" s="8"/>
      <c r="P4" s="4"/>
      <c r="Q4" s="4"/>
      <c r="R4" s="5"/>
      <c r="V4" s="5"/>
      <c r="X4" s="5"/>
    </row>
    <row r="5" spans="1:18" ht="12.75">
      <c r="A5" s="5">
        <v>40</v>
      </c>
      <c r="B5">
        <v>12000</v>
      </c>
      <c r="D5" s="1">
        <v>0.68</v>
      </c>
      <c r="E5" s="1"/>
      <c r="F5" s="1">
        <f>10*LOG10(((D5/2.8284)^2/50)/0.001)</f>
        <v>0.6296616393255681</v>
      </c>
      <c r="G5" s="1"/>
      <c r="H5" s="1">
        <v>0.09</v>
      </c>
      <c r="I5" s="1">
        <f>10*LOG10(((H5/2.8284)^2/50)/0.001)</f>
        <v>-16.93566642601266</v>
      </c>
      <c r="J5" s="1">
        <f>I5+64.2</f>
        <v>47.264333573987344</v>
      </c>
      <c r="K5" s="8">
        <f>10^((J5/10)-3)</f>
        <v>53.263948438412676</v>
      </c>
      <c r="L5" s="1">
        <f>0.9299*F5+46.594</f>
        <v>47.179522358408846</v>
      </c>
      <c r="M5">
        <f>ABS(L5-J5)</f>
        <v>0.08481121557849747</v>
      </c>
      <c r="N5" s="5"/>
      <c r="O5" s="8"/>
      <c r="P5" s="4"/>
      <c r="Q5" s="4"/>
      <c r="R5" s="5"/>
    </row>
    <row r="6" spans="1:18" ht="12.75">
      <c r="A6" s="5">
        <v>40</v>
      </c>
      <c r="B6">
        <v>15000</v>
      </c>
      <c r="D6" s="1">
        <v>0.84</v>
      </c>
      <c r="E6" s="1"/>
      <c r="F6" s="1">
        <f>10*LOG10(((D6/2.8284)^2/50)/0.001)</f>
        <v>2.4650691064384738</v>
      </c>
      <c r="G6" s="1"/>
      <c r="H6" s="1">
        <v>0.108</v>
      </c>
      <c r="I6" s="1">
        <f>10*LOG10(((H6/2.8284)^2/50)/0.001)</f>
        <v>-15.352041505060166</v>
      </c>
      <c r="J6" s="1">
        <f>I6+64.2</f>
        <v>48.84795849493984</v>
      </c>
      <c r="K6" s="8">
        <f>10^((J6/10)-3)</f>
        <v>76.70008575131416</v>
      </c>
      <c r="L6" s="1">
        <f>0.9299*F6+46.594</f>
        <v>48.88626776207714</v>
      </c>
      <c r="M6">
        <f>ABS(L6-J6)</f>
        <v>0.03830926713730065</v>
      </c>
      <c r="N6" s="5"/>
      <c r="O6" s="8"/>
      <c r="P6" s="4"/>
      <c r="Q6" s="4"/>
      <c r="R6" s="5"/>
    </row>
    <row r="12" spans="1:13" ht="12.75">
      <c r="A12" s="1"/>
      <c r="B12" s="1"/>
      <c r="C12" s="1"/>
      <c r="D12" s="1"/>
      <c r="E12" s="1"/>
      <c r="F12" s="1"/>
      <c r="G12" s="1"/>
      <c r="H12" s="1"/>
      <c r="I12" s="8"/>
      <c r="J12" s="1"/>
      <c r="L12" s="1"/>
      <c r="M12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radar</dc:creator>
  <cp:keywords/>
  <dc:description/>
  <cp:lastModifiedBy>polargrid</cp:lastModifiedBy>
  <cp:lastPrinted>2009-09-24T19:20:47Z</cp:lastPrinted>
  <dcterms:created xsi:type="dcterms:W3CDTF">2008-03-25T21:48:57Z</dcterms:created>
  <dcterms:modified xsi:type="dcterms:W3CDTF">2011-11-27T02:31:08Z</dcterms:modified>
  <cp:category/>
  <cp:version/>
  <cp:contentType/>
  <cp:contentStatus/>
</cp:coreProperties>
</file>