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MCoRDS@111 MHz" sheetId="1" r:id="rId1"/>
    <sheet name="Timing signals" sheetId="2" r:id="rId2"/>
    <sheet name="10us and 1us settings" sheetId="3" r:id="rId3"/>
    <sheet name="Signals (Original)" sheetId="4" r:id="rId4"/>
    <sheet name="Signals (NI)" sheetId="5" r:id="rId5"/>
  </sheets>
  <definedNames/>
  <calcPr fullCalcOnLoad="1"/>
</workbook>
</file>

<file path=xl/sharedStrings.xml><?xml version="1.0" encoding="utf-8"?>
<sst xmlns="http://schemas.openxmlformats.org/spreadsheetml/2006/main" count="179" uniqueCount="101">
  <si>
    <t>samples</t>
  </si>
  <si>
    <t>usec</t>
  </si>
  <si>
    <t>End of waveform</t>
  </si>
  <si>
    <t>Start</t>
  </si>
  <si>
    <t>Duration</t>
  </si>
  <si>
    <t>Units</t>
  </si>
  <si>
    <t>Waveform start (includes measured offset)</t>
  </si>
  <si>
    <t>Desired waveform length</t>
  </si>
  <si>
    <t>Waveform length [samples]</t>
  </si>
  <si>
    <t>Desired time before the waveform starts</t>
  </si>
  <si>
    <t>Desired time after the waveform ends</t>
  </si>
  <si>
    <t>TTL0</t>
  </si>
  <si>
    <t>TTL1</t>
  </si>
  <si>
    <t>TTL2</t>
  </si>
  <si>
    <t>TTL3</t>
  </si>
  <si>
    <t>TTL4</t>
  </si>
  <si>
    <t>TTL5</t>
  </si>
  <si>
    <t>TTL6</t>
  </si>
  <si>
    <t>TTL7</t>
  </si>
  <si>
    <t>T/R direction</t>
  </si>
  <si>
    <t>Function</t>
  </si>
  <si>
    <t>Signal</t>
  </si>
  <si>
    <t>Chassis</t>
  </si>
  <si>
    <t>T/R chassis (PA box)</t>
  </si>
  <si>
    <t>High=Transmit, Low=Receive</t>
  </si>
  <si>
    <t>Power amplifier enable</t>
  </si>
  <si>
    <t>High=Enable, Low=Disable</t>
  </si>
  <si>
    <t>Label</t>
  </si>
  <si>
    <t>PA DIR</t>
  </si>
  <si>
    <t>PA ENA</t>
  </si>
  <si>
    <t>PA ISO</t>
  </si>
  <si>
    <t>L/R</t>
  </si>
  <si>
    <t>TX ISO</t>
  </si>
  <si>
    <t>RX ISO</t>
  </si>
  <si>
    <t>N/A</t>
  </si>
  <si>
    <t>Comments</t>
  </si>
  <si>
    <t>First blanking switch</t>
  </si>
  <si>
    <t>High=Blank, Low=Thru</t>
  </si>
  <si>
    <t>Left/Right mux control</t>
  </si>
  <si>
    <t>Not used on this system</t>
  </si>
  <si>
    <t>Transmit drive isolation</t>
  </si>
  <si>
    <t>High=through, Low=blank</t>
  </si>
  <si>
    <t>Logic</t>
  </si>
  <si>
    <t>Second blanking switch</t>
  </si>
  <si>
    <t>Tx driver (Tx box)</t>
  </si>
  <si>
    <t>Rx backend (Rx box)</t>
  </si>
  <si>
    <t>Provides additional isolation from the DDS during the receive window</t>
  </si>
  <si>
    <t>Sets the direction for the T/R switch</t>
  </si>
  <si>
    <t>Provides additional isolation in the receive path during transmit event (inboard elements only)</t>
  </si>
  <si>
    <t>Provides additional isolation in the receive path during transmit event</t>
  </si>
  <si>
    <r>
      <t xml:space="preserve">Enables the power amplifier during transmit event. </t>
    </r>
    <r>
      <rPr>
        <b/>
        <sz val="10"/>
        <color indexed="10"/>
        <rFont val="Arial"/>
        <family val="2"/>
      </rPr>
      <t>DO NOT SET TO START=0, DURATION=0</t>
    </r>
  </si>
  <si>
    <t>1 usec waveform</t>
  </si>
  <si>
    <t>10 usec waveform</t>
  </si>
  <si>
    <t>Not used</t>
  </si>
  <si>
    <t>T/R switch (high to transmit)</t>
  </si>
  <si>
    <t>PA enable (high to enable)</t>
  </si>
  <si>
    <t>Rx Blank 1 (high to blank)</t>
  </si>
  <si>
    <t>Tx enable (high to enable)</t>
  </si>
  <si>
    <t>Rx blank 2 (high to blank)</t>
  </si>
  <si>
    <t>Start (us)</t>
  </si>
  <si>
    <t>Sync Clock (Hz)</t>
  </si>
  <si>
    <t>Stop (us)</t>
  </si>
  <si>
    <t>Waveform start delay (sync clk cycles)</t>
  </si>
  <si>
    <t>TTL Start</t>
  </si>
  <si>
    <t>1 us</t>
  </si>
  <si>
    <t>10 us</t>
  </si>
  <si>
    <t>Waveform duration (us)</t>
  </si>
  <si>
    <t>Start and Stop are each relative to waveform start and stop respectively</t>
  </si>
  <si>
    <t>Description</t>
  </si>
  <si>
    <t>Suggested Waveform start/stop</t>
  </si>
  <si>
    <t>Waveform Start</t>
  </si>
  <si>
    <t>10 us waveform starts from DDS at</t>
  </si>
  <si>
    <t>10 us waveform stops out of PA box at</t>
  </si>
  <si>
    <t>Rx blank 2 (high to blank), Not Used</t>
  </si>
  <si>
    <t>Fernando's Numbers</t>
  </si>
  <si>
    <t>Not Used</t>
  </si>
  <si>
    <t>Mux control (e.g. L/R for 2009 Antarctica TO, 2011 Greenland TO, and Center/Outer for 2010 Greenland P3)</t>
  </si>
  <si>
    <t>DDS Counts</t>
  </si>
  <si>
    <t>Time (us)</t>
  </si>
  <si>
    <t>1 us waveform starts from DDS at</t>
  </si>
  <si>
    <t>1 us waveform stops out of PA box at</t>
  </si>
  <si>
    <t>TTL Duration</t>
  </si>
  <si>
    <t>NA</t>
  </si>
  <si>
    <t>*** There appears to be virtually negligible delay through the PA/Tx, unless waveform is being truncated ***</t>
  </si>
  <si>
    <t>Measured Delays</t>
  </si>
  <si>
    <t>*** Have not actually measured this yet ***</t>
  </si>
  <si>
    <t>TTL (DDS Counts)</t>
  </si>
  <si>
    <t>Stop</t>
  </si>
  <si>
    <t>End</t>
  </si>
  <si>
    <t>Recording Window (fs clk counts)</t>
  </si>
  <si>
    <t>DDS sync clock (Hz)</t>
  </si>
  <si>
    <t>fs clk is twice DDS sync clock</t>
  </si>
  <si>
    <t>Propagation time for two-way 30 m</t>
  </si>
  <si>
    <t>*** To acount for reflections off the antenna getting absorbed by circulator ***</t>
  </si>
  <si>
    <t>Trigger off TTL3 with DDS count 10 start</t>
  </si>
  <si>
    <t>PRF Trigger</t>
  </si>
  <si>
    <t>ns</t>
  </si>
  <si>
    <t>DDS start</t>
  </si>
  <si>
    <t>DDS stop</t>
  </si>
  <si>
    <t>PA stop</t>
  </si>
  <si>
    <t>PA start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</si>
</sst>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0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1" fontId="1" fillId="0" borderId="11" xfId="0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5" borderId="18" xfId="0" applyFill="1" applyBorder="1" applyAlignment="1">
      <alignment horizontal="left"/>
    </xf>
    <xf numFmtId="0" fontId="1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13</xdr:row>
      <xdr:rowOff>0</xdr:rowOff>
    </xdr:from>
    <xdr:to>
      <xdr:col>4</xdr:col>
      <xdr:colOff>590550</xdr:colOff>
      <xdr:row>38</xdr:row>
      <xdr:rowOff>152400</xdr:rowOff>
    </xdr:to>
    <xdr:pic>
      <xdr:nvPicPr>
        <xdr:cNvPr id="1" name="Picture 1" descr="gui2.png"/>
        <xdr:cNvPicPr preferRelativeResize="1">
          <a:picLocks noChangeAspect="1"/>
        </xdr:cNvPicPr>
      </xdr:nvPicPr>
      <xdr:blipFill>
        <a:blip r:embed="rId1"/>
        <a:srcRect l="21246" t="48724" r="27667" b="8215"/>
        <a:stretch>
          <a:fillRect/>
        </a:stretch>
      </xdr:blipFill>
      <xdr:spPr>
        <a:xfrm>
          <a:off x="2352675" y="2105025"/>
          <a:ext cx="62293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876300</xdr:colOff>
      <xdr:row>13</xdr:row>
      <xdr:rowOff>76200</xdr:rowOff>
    </xdr:from>
    <xdr:ext cx="4705350" cy="295275"/>
    <xdr:sp>
      <xdr:nvSpPr>
        <xdr:cNvPr id="2" name="TextBox 2"/>
        <xdr:cNvSpPr txBox="1">
          <a:spLocks noChangeArrowheads="1"/>
        </xdr:cNvSpPr>
      </xdr:nvSpPr>
      <xdr:spPr>
        <a:xfrm>
          <a:off x="3152775" y="2181225"/>
          <a:ext cx="4705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TTL0         TTL1           TTL2              TTL3          TTL4            TTL5           TTL6            TTL7</a:t>
          </a:r>
        </a:p>
      </xdr:txBody>
    </xdr:sp>
    <xdr:clientData/>
  </xdr:oneCellAnchor>
  <xdr:oneCellAnchor>
    <xdr:from>
      <xdr:col>4</xdr:col>
      <xdr:colOff>28575</xdr:colOff>
      <xdr:row>14</xdr:row>
      <xdr:rowOff>104775</xdr:rowOff>
    </xdr:from>
    <xdr:ext cx="514350" cy="323850"/>
    <xdr:sp>
      <xdr:nvSpPr>
        <xdr:cNvPr id="3" name="TextBox 3"/>
        <xdr:cNvSpPr txBox="1">
          <a:spLocks noChangeArrowheads="1"/>
        </xdr:cNvSpPr>
      </xdr:nvSpPr>
      <xdr:spPr>
        <a:xfrm>
          <a:off x="8020050" y="2371725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WF1
</a:t>
          </a:r>
        </a:p>
      </xdr:txBody>
    </xdr:sp>
    <xdr:clientData/>
  </xdr:oneCellAnchor>
  <xdr:oneCellAnchor>
    <xdr:from>
      <xdr:col>4</xdr:col>
      <xdr:colOff>28575</xdr:colOff>
      <xdr:row>16</xdr:row>
      <xdr:rowOff>114300</xdr:rowOff>
    </xdr:from>
    <xdr:ext cx="514350" cy="1685925"/>
    <xdr:sp>
      <xdr:nvSpPr>
        <xdr:cNvPr id="4" name="TextBox 4"/>
        <xdr:cNvSpPr txBox="1">
          <a:spLocks noChangeArrowheads="1"/>
        </xdr:cNvSpPr>
      </xdr:nvSpPr>
      <xdr:spPr>
        <a:xfrm>
          <a:off x="8020050" y="2705100"/>
          <a:ext cx="5143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WF2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WF7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19050</xdr:colOff>
      <xdr:row>27</xdr:row>
      <xdr:rowOff>66675</xdr:rowOff>
    </xdr:from>
    <xdr:ext cx="514350" cy="323850"/>
    <xdr:sp>
      <xdr:nvSpPr>
        <xdr:cNvPr id="5" name="TextBox 5"/>
        <xdr:cNvSpPr txBox="1">
          <a:spLocks noChangeArrowheads="1"/>
        </xdr:cNvSpPr>
      </xdr:nvSpPr>
      <xdr:spPr>
        <a:xfrm>
          <a:off x="8010525" y="443865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WF1
</a:t>
          </a:r>
        </a:p>
      </xdr:txBody>
    </xdr:sp>
    <xdr:clientData/>
  </xdr:oneCellAnchor>
  <xdr:oneCellAnchor>
    <xdr:from>
      <xdr:col>4</xdr:col>
      <xdr:colOff>28575</xdr:colOff>
      <xdr:row>29</xdr:row>
      <xdr:rowOff>76200</xdr:rowOff>
    </xdr:from>
    <xdr:ext cx="514350" cy="1685925"/>
    <xdr:sp>
      <xdr:nvSpPr>
        <xdr:cNvPr id="6" name="TextBox 6"/>
        <xdr:cNvSpPr txBox="1">
          <a:spLocks noChangeArrowheads="1"/>
        </xdr:cNvSpPr>
      </xdr:nvSpPr>
      <xdr:spPr>
        <a:xfrm>
          <a:off x="8020050" y="4772025"/>
          <a:ext cx="5143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WF2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WF7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4.140625" style="0" customWidth="1"/>
    <col min="2" max="2" width="50.421875" style="0" customWidth="1"/>
    <col min="3" max="3" width="16.00390625" style="0" customWidth="1"/>
    <col min="4" max="4" width="19.28125" style="0" customWidth="1"/>
    <col min="7" max="7" width="20.7109375" style="0" customWidth="1"/>
  </cols>
  <sheetData>
    <row r="1" ht="12.75">
      <c r="D1" s="21" t="s">
        <v>5</v>
      </c>
    </row>
    <row r="2" spans="2:4" ht="12.75">
      <c r="B2" s="1" t="s">
        <v>6</v>
      </c>
      <c r="C2" s="2">
        <v>545</v>
      </c>
      <c r="D2" s="22" t="s">
        <v>0</v>
      </c>
    </row>
    <row r="3" spans="2:4" ht="12.75">
      <c r="B3" s="23" t="s">
        <v>7</v>
      </c>
      <c r="C3" s="3">
        <v>1</v>
      </c>
      <c r="D3" s="18" t="s">
        <v>1</v>
      </c>
    </row>
    <row r="4" spans="2:4" ht="12.75">
      <c r="B4" s="15" t="s">
        <v>8</v>
      </c>
      <c r="C4" s="4">
        <f>(C3/0.018)</f>
        <v>55.55555555555555</v>
      </c>
      <c r="D4" s="19" t="s">
        <v>0</v>
      </c>
    </row>
    <row r="5" spans="2:4" ht="12.75">
      <c r="B5" s="15" t="s">
        <v>2</v>
      </c>
      <c r="C5" s="5">
        <f>C4+C2</f>
        <v>600.5555555555555</v>
      </c>
      <c r="D5" s="19" t="s">
        <v>0</v>
      </c>
    </row>
    <row r="6" spans="2:4" ht="12.75">
      <c r="B6" s="15" t="s">
        <v>9</v>
      </c>
      <c r="C6" s="3">
        <v>9</v>
      </c>
      <c r="D6" s="19" t="s">
        <v>1</v>
      </c>
    </row>
    <row r="7" spans="2:4" ht="12.75">
      <c r="B7" s="16" t="s">
        <v>10</v>
      </c>
      <c r="C7" s="6">
        <v>0.44</v>
      </c>
      <c r="D7" s="20" t="s">
        <v>1</v>
      </c>
    </row>
    <row r="8" spans="2:4" ht="12.75">
      <c r="B8" s="7"/>
      <c r="D8" s="17"/>
    </row>
    <row r="9" spans="2:4" ht="12.75">
      <c r="B9" s="8" t="s">
        <v>3</v>
      </c>
      <c r="C9" s="9" t="s">
        <v>4</v>
      </c>
      <c r="D9" s="10"/>
    </row>
    <row r="10" spans="2:4" ht="12.75">
      <c r="B10" s="11">
        <f>C2-C6/0.018</f>
        <v>45.00000000000006</v>
      </c>
      <c r="C10" s="12">
        <f>(C5+C7/0.018)-B10</f>
        <v>580</v>
      </c>
      <c r="D10" s="13" t="s">
        <v>0</v>
      </c>
    </row>
    <row r="15" ht="12.75">
      <c r="G15" s="14"/>
    </row>
    <row r="28" ht="12.75">
      <c r="G28" s="14"/>
    </row>
    <row r="29" ht="12.75">
      <c r="G29" s="14"/>
    </row>
    <row r="30" ht="12.75">
      <c r="G30" s="1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0.421875" style="0" customWidth="1"/>
    <col min="3" max="3" width="20.8515625" style="0" customWidth="1"/>
    <col min="4" max="4" width="25.57421875" style="0" customWidth="1"/>
    <col min="5" max="5" width="29.28125" style="0" customWidth="1"/>
    <col min="6" max="6" width="97.421875" style="0" customWidth="1"/>
  </cols>
  <sheetData>
    <row r="1" spans="1:7" ht="12.75">
      <c r="A1" s="24" t="s">
        <v>21</v>
      </c>
      <c r="B1" s="24" t="s">
        <v>27</v>
      </c>
      <c r="C1" s="24" t="s">
        <v>20</v>
      </c>
      <c r="D1" s="24" t="s">
        <v>22</v>
      </c>
      <c r="E1" s="24" t="s">
        <v>42</v>
      </c>
      <c r="F1" s="24" t="s">
        <v>35</v>
      </c>
      <c r="G1" s="24"/>
    </row>
    <row r="2" spans="1:6" ht="12.75">
      <c r="A2" t="s">
        <v>11</v>
      </c>
      <c r="B2" t="s">
        <v>28</v>
      </c>
      <c r="C2" t="s">
        <v>19</v>
      </c>
      <c r="D2" t="s">
        <v>23</v>
      </c>
      <c r="E2" t="s">
        <v>24</v>
      </c>
      <c r="F2" t="s">
        <v>47</v>
      </c>
    </row>
    <row r="3" spans="1:6" ht="12.75">
      <c r="A3" t="s">
        <v>12</v>
      </c>
      <c r="B3" t="s">
        <v>29</v>
      </c>
      <c r="C3" t="s">
        <v>25</v>
      </c>
      <c r="D3" t="s">
        <v>23</v>
      </c>
      <c r="E3" t="s">
        <v>26</v>
      </c>
      <c r="F3" t="s">
        <v>50</v>
      </c>
    </row>
    <row r="4" spans="1:6" ht="12.75">
      <c r="A4" t="s">
        <v>13</v>
      </c>
      <c r="B4" t="s">
        <v>30</v>
      </c>
      <c r="C4" t="s">
        <v>36</v>
      </c>
      <c r="D4" t="s">
        <v>23</v>
      </c>
      <c r="E4" t="s">
        <v>37</v>
      </c>
      <c r="F4" t="s">
        <v>48</v>
      </c>
    </row>
    <row r="5" spans="1:6" ht="12.75">
      <c r="A5" t="s">
        <v>14</v>
      </c>
      <c r="B5" t="s">
        <v>31</v>
      </c>
      <c r="C5" t="s">
        <v>38</v>
      </c>
      <c r="D5" t="s">
        <v>34</v>
      </c>
      <c r="F5" t="s">
        <v>39</v>
      </c>
    </row>
    <row r="6" spans="1:6" ht="12.75">
      <c r="A6" t="s">
        <v>15</v>
      </c>
      <c r="B6" t="s">
        <v>32</v>
      </c>
      <c r="C6" t="s">
        <v>40</v>
      </c>
      <c r="D6" t="s">
        <v>44</v>
      </c>
      <c r="E6" t="s">
        <v>41</v>
      </c>
      <c r="F6" t="s">
        <v>46</v>
      </c>
    </row>
    <row r="7" spans="1:6" ht="12.75">
      <c r="A7" t="s">
        <v>16</v>
      </c>
      <c r="B7" t="s">
        <v>33</v>
      </c>
      <c r="C7" t="s">
        <v>43</v>
      </c>
      <c r="D7" t="s">
        <v>45</v>
      </c>
      <c r="E7" t="s">
        <v>37</v>
      </c>
      <c r="F7" t="s">
        <v>49</v>
      </c>
    </row>
    <row r="8" spans="1:2" ht="12.75">
      <c r="A8" t="s">
        <v>17</v>
      </c>
      <c r="B8" t="s">
        <v>34</v>
      </c>
    </row>
    <row r="9" spans="1:2" ht="12.75">
      <c r="A9" t="s">
        <v>18</v>
      </c>
      <c r="B9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9" sqref="C9:D10"/>
    </sheetView>
  </sheetViews>
  <sheetFormatPr defaultColWidth="9.140625" defaultRowHeight="12.75"/>
  <cols>
    <col min="4" max="4" width="12.421875" style="0" customWidth="1"/>
    <col min="5" max="8" width="44.140625" style="0" customWidth="1"/>
  </cols>
  <sheetData>
    <row r="1" spans="2:4" ht="12.75">
      <c r="B1" s="28" t="s">
        <v>51</v>
      </c>
      <c r="C1" s="28"/>
      <c r="D1" s="28"/>
    </row>
    <row r="2" spans="2:5" ht="12.75">
      <c r="B2" s="21" t="s">
        <v>21</v>
      </c>
      <c r="C2" s="21" t="s">
        <v>3</v>
      </c>
      <c r="D2" s="21" t="s">
        <v>4</v>
      </c>
      <c r="E2" s="21"/>
    </row>
    <row r="3" spans="2:4" ht="12.75">
      <c r="B3" t="s">
        <v>11</v>
      </c>
      <c r="C3">
        <v>45</v>
      </c>
      <c r="D3">
        <v>580</v>
      </c>
    </row>
    <row r="4" spans="2:4" ht="12.75">
      <c r="B4" t="s">
        <v>12</v>
      </c>
      <c r="C4">
        <v>101</v>
      </c>
      <c r="D4">
        <v>555</v>
      </c>
    </row>
    <row r="5" spans="2:4" ht="12.75">
      <c r="B5" t="s">
        <v>13</v>
      </c>
      <c r="C5">
        <v>378</v>
      </c>
      <c r="D5">
        <v>250</v>
      </c>
    </row>
    <row r="6" spans="2:4" ht="12.75">
      <c r="B6" t="s">
        <v>14</v>
      </c>
      <c r="C6">
        <v>489</v>
      </c>
      <c r="D6">
        <v>170</v>
      </c>
    </row>
    <row r="7" spans="2:4" ht="12.75">
      <c r="B7" t="s">
        <v>15</v>
      </c>
      <c r="C7">
        <v>489</v>
      </c>
      <c r="D7">
        <v>170</v>
      </c>
    </row>
    <row r="8" spans="2:4" ht="12.75">
      <c r="B8" t="s">
        <v>16</v>
      </c>
      <c r="C8">
        <v>10</v>
      </c>
      <c r="D8">
        <v>100</v>
      </c>
    </row>
    <row r="9" spans="2:4" ht="12.75">
      <c r="B9" s="25" t="s">
        <v>17</v>
      </c>
      <c r="C9" s="25">
        <v>10</v>
      </c>
      <c r="D9" s="25">
        <v>100</v>
      </c>
    </row>
    <row r="10" spans="2:4" ht="12.75">
      <c r="B10" s="25" t="s">
        <v>18</v>
      </c>
      <c r="C10" s="25">
        <v>10</v>
      </c>
      <c r="D10" s="25">
        <v>100</v>
      </c>
    </row>
    <row r="12" spans="2:4" ht="12.75">
      <c r="B12" s="28" t="s">
        <v>52</v>
      </c>
      <c r="C12" s="28"/>
      <c r="D12" s="28"/>
    </row>
    <row r="13" spans="2:4" ht="12.75">
      <c r="B13" s="21" t="s">
        <v>21</v>
      </c>
      <c r="C13" s="21" t="s">
        <v>3</v>
      </c>
      <c r="D13" s="21" t="s">
        <v>4</v>
      </c>
    </row>
    <row r="14" spans="2:4" ht="12.75">
      <c r="B14" t="s">
        <v>11</v>
      </c>
      <c r="C14">
        <v>45</v>
      </c>
      <c r="D14">
        <v>1110</v>
      </c>
    </row>
    <row r="15" spans="2:4" ht="12.75">
      <c r="B15" t="s">
        <v>12</v>
      </c>
      <c r="C15">
        <v>101</v>
      </c>
      <c r="D15">
        <v>1050</v>
      </c>
    </row>
    <row r="16" spans="2:4" ht="12.75">
      <c r="B16" t="s">
        <v>13</v>
      </c>
      <c r="C16">
        <v>378</v>
      </c>
      <c r="D16">
        <v>790</v>
      </c>
    </row>
    <row r="17" spans="2:4" ht="12.75">
      <c r="B17" t="s">
        <v>14</v>
      </c>
      <c r="C17">
        <v>489</v>
      </c>
      <c r="D17">
        <v>670</v>
      </c>
    </row>
    <row r="18" spans="2:4" ht="12.75">
      <c r="B18" t="s">
        <v>15</v>
      </c>
      <c r="C18">
        <v>480</v>
      </c>
      <c r="D18">
        <v>670</v>
      </c>
    </row>
    <row r="19" spans="2:4" ht="12.75">
      <c r="B19" t="s">
        <v>16</v>
      </c>
      <c r="C19">
        <v>489</v>
      </c>
      <c r="D19">
        <v>685</v>
      </c>
    </row>
    <row r="20" spans="2:4" ht="12.75">
      <c r="B20" s="25" t="s">
        <v>17</v>
      </c>
      <c r="C20" s="25">
        <v>489</v>
      </c>
      <c r="D20" s="25">
        <v>795</v>
      </c>
    </row>
    <row r="21" spans="2:4" ht="12.75">
      <c r="B21" s="25" t="s">
        <v>18</v>
      </c>
      <c r="C21" s="25">
        <v>489</v>
      </c>
      <c r="D21" s="25">
        <v>795</v>
      </c>
    </row>
    <row r="23" spans="1:2" ht="12.75">
      <c r="A23" s="25"/>
      <c r="B23" t="s">
        <v>53</v>
      </c>
    </row>
  </sheetData>
  <sheetProtection/>
  <mergeCells count="2">
    <mergeCell ref="B1:D1"/>
    <mergeCell ref="B12:D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23.8515625" style="0" bestFit="1" customWidth="1"/>
    <col min="5" max="5" width="9.28125" style="0" bestFit="1" customWidth="1"/>
    <col min="6" max="6" width="12.421875" style="0" bestFit="1" customWidth="1"/>
    <col min="7" max="7" width="29.28125" style="0" customWidth="1"/>
  </cols>
  <sheetData>
    <row r="1" ht="12.75">
      <c r="H1" s="24" t="s">
        <v>74</v>
      </c>
    </row>
    <row r="2" spans="1:10" ht="12.75">
      <c r="A2" s="24" t="s">
        <v>21</v>
      </c>
      <c r="B2" s="24" t="s">
        <v>68</v>
      </c>
      <c r="C2" s="24" t="s">
        <v>59</v>
      </c>
      <c r="D2" s="24" t="s">
        <v>61</v>
      </c>
      <c r="E2" s="24" t="s">
        <v>63</v>
      </c>
      <c r="F2" s="24" t="s">
        <v>81</v>
      </c>
      <c r="G2" s="24"/>
      <c r="H2" s="24" t="s">
        <v>64</v>
      </c>
      <c r="J2" s="24" t="s">
        <v>65</v>
      </c>
    </row>
    <row r="3" spans="1:11" ht="12.75">
      <c r="A3" t="s">
        <v>11</v>
      </c>
      <c r="B3" t="s">
        <v>54</v>
      </c>
      <c r="C3" s="17">
        <v>-9</v>
      </c>
      <c r="D3" s="17">
        <v>0.44</v>
      </c>
      <c r="E3" s="17">
        <f>ROUND($C$16+C3*0.000001*$C$15,0)</f>
        <v>45</v>
      </c>
      <c r="F3" s="17">
        <f>ROUND($C$16+(D3+$C$17)*0.000001*$C$15,0)-E3</f>
        <v>580</v>
      </c>
      <c r="H3">
        <v>45</v>
      </c>
      <c r="I3">
        <v>580</v>
      </c>
      <c r="J3">
        <v>45</v>
      </c>
      <c r="K3">
        <v>1110</v>
      </c>
    </row>
    <row r="4" spans="1:11" ht="12.75">
      <c r="A4" t="s">
        <v>12</v>
      </c>
      <c r="B4" t="s">
        <v>55</v>
      </c>
      <c r="C4" s="17">
        <v>-8</v>
      </c>
      <c r="D4" s="17">
        <v>1</v>
      </c>
      <c r="E4" s="17">
        <f>ROUND($C$16+C4*0.000001*$C$15,0)</f>
        <v>101</v>
      </c>
      <c r="F4" s="17">
        <f>ROUND($C$16+(D4+$C$17)*0.000001*$C$15,0)-E4</f>
        <v>555</v>
      </c>
      <c r="H4">
        <v>101</v>
      </c>
      <c r="I4">
        <v>555</v>
      </c>
      <c r="J4">
        <v>101</v>
      </c>
      <c r="K4">
        <v>1050</v>
      </c>
    </row>
    <row r="5" spans="1:11" ht="12.75">
      <c r="A5" t="s">
        <v>13</v>
      </c>
      <c r="B5" t="s">
        <v>56</v>
      </c>
      <c r="C5" s="17">
        <v>-3</v>
      </c>
      <c r="D5" s="17">
        <v>0.5</v>
      </c>
      <c r="E5" s="17">
        <f>ROUND($C$16+C5*0.000001*$C$15,0)</f>
        <v>378</v>
      </c>
      <c r="F5" s="17">
        <f>ROUND($C$16+(D5+$C$17)*0.000001*$C$15,0)-E5</f>
        <v>250</v>
      </c>
      <c r="H5">
        <v>378</v>
      </c>
      <c r="I5">
        <v>250</v>
      </c>
      <c r="J5">
        <v>378</v>
      </c>
      <c r="K5">
        <v>790</v>
      </c>
    </row>
    <row r="6" spans="1:11" ht="12.75">
      <c r="A6" t="s">
        <v>14</v>
      </c>
      <c r="B6" t="s">
        <v>76</v>
      </c>
      <c r="C6" s="27" t="s">
        <v>82</v>
      </c>
      <c r="D6" s="27" t="s">
        <v>82</v>
      </c>
      <c r="E6" s="27" t="s">
        <v>82</v>
      </c>
      <c r="F6" s="27" t="s">
        <v>82</v>
      </c>
      <c r="H6" s="25">
        <v>489</v>
      </c>
      <c r="I6" s="25">
        <v>170</v>
      </c>
      <c r="J6" s="25">
        <v>489</v>
      </c>
      <c r="K6" s="25">
        <v>670</v>
      </c>
    </row>
    <row r="7" spans="1:11" ht="12.75">
      <c r="A7" t="s">
        <v>15</v>
      </c>
      <c r="B7" t="s">
        <v>57</v>
      </c>
      <c r="C7" s="17">
        <v>-1</v>
      </c>
      <c r="D7" s="17">
        <v>1.05</v>
      </c>
      <c r="E7" s="17">
        <f>ROUND($C$16+C7*0.000001*$C$15,0)</f>
        <v>489</v>
      </c>
      <c r="F7" s="17">
        <f>ROUND($C$16+(D7+$C$17)*0.000001*$C$15,0)-E7</f>
        <v>170</v>
      </c>
      <c r="H7">
        <v>489</v>
      </c>
      <c r="I7">
        <v>170</v>
      </c>
      <c r="J7">
        <v>480</v>
      </c>
      <c r="K7">
        <v>670</v>
      </c>
    </row>
    <row r="8" spans="1:11" ht="12.75">
      <c r="A8" t="s">
        <v>16</v>
      </c>
      <c r="B8" t="s">
        <v>73</v>
      </c>
      <c r="C8" s="27" t="s">
        <v>82</v>
      </c>
      <c r="D8" s="27" t="s">
        <v>82</v>
      </c>
      <c r="E8" s="27" t="s">
        <v>82</v>
      </c>
      <c r="F8" s="27" t="s">
        <v>82</v>
      </c>
      <c r="H8">
        <v>10</v>
      </c>
      <c r="I8">
        <v>100</v>
      </c>
      <c r="J8">
        <v>489</v>
      </c>
      <c r="K8">
        <v>685</v>
      </c>
    </row>
    <row r="9" spans="1:11" ht="12.75">
      <c r="A9" t="s">
        <v>17</v>
      </c>
      <c r="C9" s="17"/>
      <c r="D9" s="17"/>
      <c r="E9" s="17"/>
      <c r="F9" s="17"/>
      <c r="H9" s="25">
        <v>10</v>
      </c>
      <c r="I9" s="25">
        <v>100</v>
      </c>
      <c r="J9" s="25">
        <v>489</v>
      </c>
      <c r="K9" s="25">
        <v>795</v>
      </c>
    </row>
    <row r="10" spans="1:11" ht="12.75">
      <c r="A10" t="s">
        <v>18</v>
      </c>
      <c r="C10" s="17"/>
      <c r="D10" s="17"/>
      <c r="E10" s="17"/>
      <c r="F10" s="17"/>
      <c r="H10" s="25">
        <v>10</v>
      </c>
      <c r="I10" s="25">
        <v>100</v>
      </c>
      <c r="J10" s="25">
        <v>489</v>
      </c>
      <c r="K10" s="25">
        <v>795</v>
      </c>
    </row>
    <row r="11" spans="3:11" ht="12.75">
      <c r="C11" s="17"/>
      <c r="D11" s="17"/>
      <c r="E11" s="17"/>
      <c r="F11" s="17"/>
      <c r="H11" s="26"/>
      <c r="I11" s="26"/>
      <c r="J11" s="26"/>
      <c r="K11" s="26"/>
    </row>
    <row r="12" spans="8:11" ht="12.75">
      <c r="H12" s="25" t="s">
        <v>75</v>
      </c>
      <c r="I12" s="26"/>
      <c r="J12" s="26"/>
      <c r="K12" s="26"/>
    </row>
    <row r="14" ht="12.75">
      <c r="A14" s="24" t="s">
        <v>67</v>
      </c>
    </row>
    <row r="15" spans="1:3" ht="12.75">
      <c r="A15" t="s">
        <v>60</v>
      </c>
      <c r="C15">
        <f>1000000000/18</f>
        <v>55555555.55555555</v>
      </c>
    </row>
    <row r="16" spans="1:3" ht="12.75">
      <c r="A16" t="s">
        <v>62</v>
      </c>
      <c r="C16">
        <v>545</v>
      </c>
    </row>
    <row r="17" spans="1:3" ht="12.75">
      <c r="A17" t="s">
        <v>66</v>
      </c>
      <c r="C17">
        <v>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2" max="2" width="23.8515625" style="0" bestFit="1" customWidth="1"/>
    <col min="3" max="3" width="12.00390625" style="0" bestFit="1" customWidth="1"/>
    <col min="5" max="5" width="11.421875" style="0" customWidth="1"/>
    <col min="6" max="6" width="12.421875" style="0" bestFit="1" customWidth="1"/>
    <col min="7" max="7" width="10.28125" style="0" customWidth="1"/>
    <col min="8" max="8" width="15.28125" style="0" bestFit="1" customWidth="1"/>
    <col min="9" max="9" width="15.28125" style="0" customWidth="1"/>
    <col min="10" max="10" width="7.57421875" style="0" customWidth="1"/>
  </cols>
  <sheetData>
    <row r="1" spans="5:8" ht="12.75">
      <c r="E1" t="s">
        <v>86</v>
      </c>
      <c r="H1" t="s">
        <v>89</v>
      </c>
    </row>
    <row r="2" spans="1:13" ht="12.75">
      <c r="A2" s="24" t="s">
        <v>21</v>
      </c>
      <c r="B2" s="24" t="s">
        <v>68</v>
      </c>
      <c r="C2" s="21" t="s">
        <v>59</v>
      </c>
      <c r="D2" s="21" t="s">
        <v>61</v>
      </c>
      <c r="E2" s="21" t="s">
        <v>3</v>
      </c>
      <c r="F2" s="21" t="s">
        <v>4</v>
      </c>
      <c r="G2" s="21" t="s">
        <v>88</v>
      </c>
      <c r="H2" s="21" t="s">
        <v>3</v>
      </c>
      <c r="I2" s="21" t="s">
        <v>87</v>
      </c>
      <c r="J2" s="24"/>
      <c r="K2" s="24" t="s">
        <v>64</v>
      </c>
      <c r="M2" s="24" t="s">
        <v>65</v>
      </c>
    </row>
    <row r="3" spans="1:14" ht="12.75">
      <c r="A3" t="s">
        <v>11</v>
      </c>
      <c r="B3" t="s">
        <v>54</v>
      </c>
      <c r="C3" s="17">
        <v>-9</v>
      </c>
      <c r="D3" s="17">
        <v>0.44</v>
      </c>
      <c r="E3" s="29">
        <f>ROUND($C$17+C3*0.000001*$C$16,0)</f>
        <v>45</v>
      </c>
      <c r="F3" s="29">
        <f>ROUND($C$17+(D3+$C$18)*0.000001*$C$16,0)-E3</f>
        <v>580</v>
      </c>
      <c r="G3" s="17">
        <f>E3+F3</f>
        <v>625</v>
      </c>
      <c r="H3">
        <f>E3*2-$E$11</f>
        <v>-1110</v>
      </c>
      <c r="I3" s="17">
        <f>E3+F3-$E$21/2</f>
        <v>80</v>
      </c>
      <c r="J3" s="17"/>
      <c r="K3">
        <v>45</v>
      </c>
      <c r="L3">
        <v>580</v>
      </c>
      <c r="M3">
        <v>45</v>
      </c>
      <c r="N3">
        <v>1110</v>
      </c>
    </row>
    <row r="4" spans="1:14" ht="12.75">
      <c r="A4" t="s">
        <v>12</v>
      </c>
      <c r="B4" t="s">
        <v>55</v>
      </c>
      <c r="C4" s="17">
        <v>-8</v>
      </c>
      <c r="D4" s="17">
        <v>1</v>
      </c>
      <c r="E4" s="29">
        <f>ROUND($C$17+C4*0.000001*$C$16,0)</f>
        <v>101</v>
      </c>
      <c r="F4" s="29">
        <f>ROUND($C$17+(D4+$C$18)*0.000001*$C$16,0)-E4</f>
        <v>555</v>
      </c>
      <c r="G4" s="17">
        <f>E4+F4</f>
        <v>656</v>
      </c>
      <c r="H4">
        <f>E4*2-$E$11</f>
        <v>-998</v>
      </c>
      <c r="I4" s="17">
        <f>E4+F4-$E$21/2</f>
        <v>111</v>
      </c>
      <c r="J4" s="17"/>
      <c r="K4">
        <v>101</v>
      </c>
      <c r="L4">
        <v>555</v>
      </c>
      <c r="M4">
        <v>101</v>
      </c>
      <c r="N4">
        <v>1050</v>
      </c>
    </row>
    <row r="5" spans="1:14" ht="12.75">
      <c r="A5" t="s">
        <v>13</v>
      </c>
      <c r="B5" t="s">
        <v>56</v>
      </c>
      <c r="C5" s="17">
        <v>-3</v>
      </c>
      <c r="D5" s="17">
        <v>0.5</v>
      </c>
      <c r="E5" s="29">
        <f>ROUND($C$17+C5*0.000001*$C$16,0)</f>
        <v>378</v>
      </c>
      <c r="F5" s="29">
        <f>ROUND($C$17+(D5+$C$18)*0.000001*$C$16,0)-E5</f>
        <v>250</v>
      </c>
      <c r="G5" s="17">
        <f>E5+F5</f>
        <v>628</v>
      </c>
      <c r="H5">
        <f>E5*2-$E$11</f>
        <v>-444</v>
      </c>
      <c r="I5" s="17">
        <f>E5+F5-$E$21/2</f>
        <v>83</v>
      </c>
      <c r="J5" s="17"/>
      <c r="K5">
        <v>378</v>
      </c>
      <c r="L5">
        <v>250</v>
      </c>
      <c r="M5">
        <v>378</v>
      </c>
      <c r="N5">
        <v>790</v>
      </c>
    </row>
    <row r="6" spans="1:14" ht="12.75">
      <c r="A6" t="s">
        <v>14</v>
      </c>
      <c r="C6" s="17"/>
      <c r="D6" s="17"/>
      <c r="E6" s="29"/>
      <c r="F6" s="29"/>
      <c r="G6" s="17"/>
      <c r="I6" s="17"/>
      <c r="J6" s="17"/>
      <c r="K6" s="25">
        <v>489</v>
      </c>
      <c r="L6" s="25">
        <v>170</v>
      </c>
      <c r="M6" s="25">
        <v>489</v>
      </c>
      <c r="N6" s="25">
        <v>670</v>
      </c>
    </row>
    <row r="7" spans="1:14" ht="12.75">
      <c r="A7" t="s">
        <v>15</v>
      </c>
      <c r="B7" t="s">
        <v>57</v>
      </c>
      <c r="C7" s="17">
        <v>-1</v>
      </c>
      <c r="D7" s="17">
        <v>1.06</v>
      </c>
      <c r="E7" s="29">
        <f>ROUND($C$17+C7*0.000001*$C$16,0)</f>
        <v>489</v>
      </c>
      <c r="F7" s="29">
        <f>ROUND($C$17+(D7+$C$18)*0.000001*$C$16,0)-E7</f>
        <v>170</v>
      </c>
      <c r="G7" s="17">
        <f>E7+F7</f>
        <v>659</v>
      </c>
      <c r="H7">
        <f>E7*2-$E$11</f>
        <v>-222</v>
      </c>
      <c r="I7" s="17">
        <f>E7+F7-$E$21/2</f>
        <v>114</v>
      </c>
      <c r="J7" s="17"/>
      <c r="K7">
        <v>489</v>
      </c>
      <c r="L7">
        <v>170</v>
      </c>
      <c r="M7">
        <v>480</v>
      </c>
      <c r="N7">
        <v>670</v>
      </c>
    </row>
    <row r="8" spans="1:14" ht="12.75">
      <c r="A8" t="s">
        <v>16</v>
      </c>
      <c r="B8" t="s">
        <v>58</v>
      </c>
      <c r="C8" s="17"/>
      <c r="D8" s="17"/>
      <c r="E8" s="29"/>
      <c r="F8" s="29"/>
      <c r="G8" s="17"/>
      <c r="I8" s="17"/>
      <c r="J8" s="17"/>
      <c r="K8">
        <v>10</v>
      </c>
      <c r="L8">
        <v>100</v>
      </c>
      <c r="M8">
        <v>489</v>
      </c>
      <c r="N8">
        <v>685</v>
      </c>
    </row>
    <row r="9" spans="1:14" ht="12.75">
      <c r="A9" t="s">
        <v>17</v>
      </c>
      <c r="C9" s="17"/>
      <c r="D9" s="17"/>
      <c r="E9" s="29"/>
      <c r="F9" s="29"/>
      <c r="G9" s="17"/>
      <c r="H9" s="17"/>
      <c r="I9" s="17"/>
      <c r="K9" s="25">
        <v>10</v>
      </c>
      <c r="L9" s="25">
        <v>100</v>
      </c>
      <c r="M9" s="25">
        <v>489</v>
      </c>
      <c r="N9" s="25">
        <v>795</v>
      </c>
    </row>
    <row r="10" spans="1:14" ht="12.75">
      <c r="A10" t="s">
        <v>18</v>
      </c>
      <c r="C10" s="17"/>
      <c r="D10" s="17"/>
      <c r="E10" s="29"/>
      <c r="F10" s="29"/>
      <c r="G10" s="17"/>
      <c r="H10" s="17"/>
      <c r="I10" s="17"/>
      <c r="K10" s="25">
        <v>10</v>
      </c>
      <c r="L10" s="25">
        <v>100</v>
      </c>
      <c r="M10" s="25">
        <v>489</v>
      </c>
      <c r="N10" s="25">
        <v>795</v>
      </c>
    </row>
    <row r="11" spans="1:14" ht="12.75">
      <c r="A11" t="s">
        <v>70</v>
      </c>
      <c r="C11" s="17"/>
      <c r="D11" s="17"/>
      <c r="E11" s="29">
        <v>1200</v>
      </c>
      <c r="F11" s="29"/>
      <c r="G11" s="17"/>
      <c r="H11" s="17"/>
      <c r="I11" s="17"/>
      <c r="K11" s="26"/>
      <c r="L11" s="26"/>
      <c r="M11" s="26"/>
      <c r="N11" s="26"/>
    </row>
    <row r="12" spans="11:14" ht="12.75">
      <c r="K12" s="25" t="s">
        <v>53</v>
      </c>
      <c r="L12" s="26"/>
      <c r="M12" s="26"/>
      <c r="N12" s="26"/>
    </row>
    <row r="14" ht="12.75">
      <c r="A14" t="s">
        <v>67</v>
      </c>
    </row>
    <row r="15" ht="12.75">
      <c r="A15" t="s">
        <v>91</v>
      </c>
    </row>
    <row r="16" spans="1:3" ht="12.75">
      <c r="A16" t="s">
        <v>90</v>
      </c>
      <c r="C16">
        <f>1000000000/18</f>
        <v>55555555.55555555</v>
      </c>
    </row>
    <row r="17" spans="1:3" ht="12.75">
      <c r="A17" t="s">
        <v>62</v>
      </c>
      <c r="C17">
        <v>545</v>
      </c>
    </row>
    <row r="18" spans="1:3" ht="12.75">
      <c r="A18" t="s">
        <v>66</v>
      </c>
      <c r="C18">
        <v>1</v>
      </c>
    </row>
    <row r="20" ht="12.75">
      <c r="A20" t="s">
        <v>69</v>
      </c>
    </row>
    <row r="21" spans="1:6" ht="12.75">
      <c r="A21" t="s">
        <v>64</v>
      </c>
      <c r="C21">
        <v>0</v>
      </c>
      <c r="D21">
        <v>25</v>
      </c>
      <c r="E21">
        <f>ROUND(2*($C$17+C21*0.000001*$C$16),0)</f>
        <v>1090</v>
      </c>
      <c r="F21">
        <f>ROUND(2*($C$17+(D21+$C$18)*0.000001*$C$16),0)-E21</f>
        <v>2889</v>
      </c>
    </row>
    <row r="22" spans="1:6" ht="12.75">
      <c r="A22" t="s">
        <v>65</v>
      </c>
      <c r="C22">
        <v>0</v>
      </c>
      <c r="D22">
        <v>70</v>
      </c>
      <c r="E22">
        <f>ROUND(2*($C$17+C22*0.000001*$C$16),0)</f>
        <v>1090</v>
      </c>
      <c r="F22">
        <f>ROUND(2*($C$17+(D22+$C$18)*0.000001*$C$16),0)-E22</f>
        <v>7889</v>
      </c>
    </row>
    <row r="25" spans="1:2" ht="12.75">
      <c r="A25" s="24" t="s">
        <v>84</v>
      </c>
      <c r="B25" s="24"/>
    </row>
    <row r="26" spans="3:4" ht="12.75">
      <c r="C26" s="24" t="s">
        <v>78</v>
      </c>
      <c r="D26" s="24" t="s">
        <v>77</v>
      </c>
    </row>
    <row r="27" spans="1:4" ht="12.75">
      <c r="A27" t="s">
        <v>71</v>
      </c>
      <c r="C27">
        <v>9.91</v>
      </c>
      <c r="D27">
        <f>C27*$C$16/1000000</f>
        <v>550.5555555555555</v>
      </c>
    </row>
    <row r="28" spans="1:5" ht="12.75">
      <c r="A28" t="s">
        <v>72</v>
      </c>
      <c r="C28">
        <v>19.9</v>
      </c>
      <c r="D28">
        <f>C28*$C$16/1000000</f>
        <v>1105.5555555555554</v>
      </c>
      <c r="E28" t="s">
        <v>83</v>
      </c>
    </row>
    <row r="30" spans="1:4" ht="12.75">
      <c r="A30" t="s">
        <v>79</v>
      </c>
      <c r="C30">
        <v>9.91</v>
      </c>
      <c r="D30">
        <f>C30*$C$16/1000000</f>
        <v>550.5555555555555</v>
      </c>
    </row>
    <row r="31" spans="1:5" ht="12.75">
      <c r="A31" t="s">
        <v>80</v>
      </c>
      <c r="C31">
        <f>C30+1</f>
        <v>10.91</v>
      </c>
      <c r="D31">
        <f>C31*$C$16/1000000</f>
        <v>606.1111111111111</v>
      </c>
      <c r="E31" t="s">
        <v>85</v>
      </c>
    </row>
    <row r="33" spans="1:5" ht="12.75">
      <c r="A33" t="s">
        <v>92</v>
      </c>
      <c r="C33">
        <f>35/(300000000/2/0.7)*1000000</f>
        <v>0.1633333333333333</v>
      </c>
      <c r="E33" t="s">
        <v>93</v>
      </c>
    </row>
    <row r="36" ht="12.75">
      <c r="B36" t="s">
        <v>94</v>
      </c>
    </row>
    <row r="37" spans="3:7" ht="12.75">
      <c r="C37" t="s">
        <v>96</v>
      </c>
      <c r="D37" t="s">
        <v>77</v>
      </c>
      <c r="F37" t="s">
        <v>96</v>
      </c>
      <c r="G37" t="s">
        <v>77</v>
      </c>
    </row>
    <row r="38" spans="2:4" ht="12.75">
      <c r="B38" t="s">
        <v>95</v>
      </c>
      <c r="C38">
        <v>-1400</v>
      </c>
      <c r="D38">
        <f>(180+C38)/1000000000*$C$16</f>
        <v>-67.77777777777777</v>
      </c>
    </row>
    <row r="39" spans="2:7" ht="12.75">
      <c r="B39" t="s">
        <v>97</v>
      </c>
      <c r="C39">
        <v>9640</v>
      </c>
      <c r="D39">
        <f>(180+C39)/1000000000*$C$16</f>
        <v>545.5555555555555</v>
      </c>
      <c r="F39">
        <v>9530</v>
      </c>
      <c r="G39">
        <f>(180+F39)/1000000000*$C$16</f>
        <v>539.4444444444445</v>
      </c>
    </row>
    <row r="40" spans="2:7" ht="12.75">
      <c r="B40" t="s">
        <v>98</v>
      </c>
      <c r="C40">
        <v>19400</v>
      </c>
      <c r="D40">
        <f>(180+C40)/1000000000*$C$16</f>
        <v>1087.7777777777776</v>
      </c>
      <c r="F40">
        <v>10500</v>
      </c>
      <c r="G40">
        <f>(180+F40)/1000000000*$C$16</f>
        <v>593.3333333333333</v>
      </c>
    </row>
    <row r="41" spans="2:7" ht="12.75">
      <c r="B41" t="s">
        <v>100</v>
      </c>
      <c r="C41">
        <v>10100</v>
      </c>
      <c r="D41">
        <f>(180+C41)/1000000000*$C$16</f>
        <v>571.1111111111111</v>
      </c>
      <c r="F41">
        <v>9720</v>
      </c>
      <c r="G41">
        <f>(180+F41)/1000000000*$C$16</f>
        <v>550</v>
      </c>
    </row>
    <row r="42" spans="2:7" ht="12.75">
      <c r="B42" t="s">
        <v>99</v>
      </c>
      <c r="C42">
        <v>19400</v>
      </c>
      <c r="D42">
        <f>(180+C42)/1000000000*$C$16</f>
        <v>1087.7777777777776</v>
      </c>
      <c r="F42">
        <v>10800</v>
      </c>
      <c r="G42">
        <f>(180+F42)/1000000000*$C$16</f>
        <v>610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radar</cp:lastModifiedBy>
  <dcterms:created xsi:type="dcterms:W3CDTF">2011-03-10T01:58:26Z</dcterms:created>
  <dcterms:modified xsi:type="dcterms:W3CDTF">2011-03-26T12:09:54Z</dcterms:modified>
  <cp:category/>
  <cp:version/>
  <cp:contentType/>
  <cp:contentStatus/>
</cp:coreProperties>
</file>