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3"/>
  </bookViews>
  <sheets>
    <sheet name="Measured" sheetId="1" r:id="rId1"/>
    <sheet name="Terapos_estimate" sheetId="2" r:id="rId2"/>
    <sheet name="Data_Files" sheetId="3" r:id="rId3"/>
    <sheet name="Lever_Arm_Final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6" i="4" l="1"/>
  <c r="F46" i="4"/>
  <c r="E46" i="4"/>
  <c r="G45" i="4"/>
  <c r="F45" i="4"/>
  <c r="E45" i="4"/>
  <c r="N25" i="4"/>
  <c r="M25" i="4"/>
  <c r="L25" i="4"/>
  <c r="D21" i="4"/>
  <c r="D20" i="4"/>
  <c r="D19" i="4"/>
  <c r="D23" i="4"/>
  <c r="D25" i="4"/>
  <c r="D24" i="4"/>
  <c r="D33" i="4"/>
  <c r="H14" i="2" l="1"/>
  <c r="I14" i="2"/>
  <c r="J14" i="2"/>
  <c r="O14" i="2"/>
  <c r="H6" i="2"/>
  <c r="I6" i="2"/>
  <c r="J6" i="2"/>
  <c r="H7" i="2"/>
  <c r="I7" i="2"/>
  <c r="J7" i="2"/>
  <c r="H8" i="2"/>
  <c r="I8" i="2"/>
  <c r="J8" i="2"/>
  <c r="H9" i="2"/>
  <c r="I9" i="2"/>
  <c r="J9" i="2"/>
  <c r="H10" i="2"/>
  <c r="I10" i="2"/>
  <c r="J10" i="2"/>
  <c r="H11" i="2"/>
  <c r="I11" i="2"/>
  <c r="J11" i="2"/>
  <c r="H12" i="2"/>
  <c r="I12" i="2"/>
  <c r="J12" i="2"/>
  <c r="H13" i="2"/>
  <c r="I13" i="2"/>
  <c r="J13" i="2"/>
  <c r="I5" i="2"/>
  <c r="J5" i="2"/>
  <c r="H5" i="2"/>
  <c r="O12" i="2"/>
  <c r="O13" i="2"/>
  <c r="O11" i="2"/>
  <c r="O10" i="2"/>
  <c r="O8" i="2"/>
  <c r="O9" i="2"/>
  <c r="O7" i="2"/>
  <c r="O6" i="2"/>
  <c r="O5" i="2"/>
  <c r="O4" i="2"/>
  <c r="T11" i="1" l="1"/>
  <c r="S11" i="1"/>
  <c r="R11" i="1"/>
  <c r="R18" i="1"/>
  <c r="R14" i="1" s="1"/>
  <c r="R12" i="1" s="1"/>
  <c r="S20" i="1"/>
  <c r="S18" i="1" s="1"/>
  <c r="R20" i="1"/>
  <c r="T20" i="1"/>
  <c r="T18" i="1" s="1"/>
  <c r="T16" i="1" l="1"/>
  <c r="T14" i="1"/>
  <c r="T12" i="1" s="1"/>
  <c r="S14" i="1"/>
  <c r="S12" i="1" s="1"/>
  <c r="S16" i="1"/>
</calcChain>
</file>

<file path=xl/sharedStrings.xml><?xml version="1.0" encoding="utf-8"?>
<sst xmlns="http://schemas.openxmlformats.org/spreadsheetml/2006/main" count="151" uniqueCount="90">
  <si>
    <t>X</t>
  </si>
  <si>
    <t>\</t>
  </si>
  <si>
    <t>/</t>
  </si>
  <si>
    <t>|</t>
  </si>
  <si>
    <t>Y</t>
  </si>
  <si>
    <t>--&gt;</t>
  </si>
  <si>
    <t>Z + up from floor</t>
  </si>
  <si>
    <t>R1</t>
  </si>
  <si>
    <t>Laser</t>
  </si>
  <si>
    <t>Radar</t>
  </si>
  <si>
    <t>R2</t>
  </si>
  <si>
    <t>R1 to Laser</t>
  </si>
  <si>
    <t>x</t>
  </si>
  <si>
    <t>y</t>
  </si>
  <si>
    <t>z</t>
  </si>
  <si>
    <t>R1 to Radar</t>
  </si>
  <si>
    <t>Grav</t>
  </si>
  <si>
    <t>R1 to R2</t>
  </si>
  <si>
    <t>R2 to Grav_external</t>
  </si>
  <si>
    <t>Grav_external to iMar ref</t>
  </si>
  <si>
    <t>imar ref to acceleromiters</t>
  </si>
  <si>
    <t>R2    Leica</t>
  </si>
  <si>
    <t>R2 to Leica GPS</t>
  </si>
  <si>
    <t>grav external</t>
  </si>
  <si>
    <t>From iMar aceleromiter_to point</t>
  </si>
  <si>
    <t>Leica GPS</t>
  </si>
  <si>
    <t>All units in cm</t>
  </si>
  <si>
    <t>X forward</t>
  </si>
  <si>
    <t>Y Right</t>
  </si>
  <si>
    <t>Z posative up</t>
  </si>
  <si>
    <t>Iteration</t>
  </si>
  <si>
    <t>GNSS</t>
  </si>
  <si>
    <t>lever</t>
  </si>
  <si>
    <t>arm</t>
  </si>
  <si>
    <t>Estim.</t>
  </si>
  <si>
    <t>std.</t>
  </si>
  <si>
    <t>dev.</t>
  </si>
  <si>
    <t>Z</t>
  </si>
  <si>
    <t>0 - measured</t>
  </si>
  <si>
    <t>Forward</t>
  </si>
  <si>
    <t>Right</t>
  </si>
  <si>
    <t>Down</t>
  </si>
  <si>
    <t>Check</t>
  </si>
  <si>
    <t>D</t>
  </si>
  <si>
    <t>dx</t>
  </si>
  <si>
    <t>dy</t>
  </si>
  <si>
    <t>dz</t>
  </si>
  <si>
    <t>Lever arm to Novatel (Named Leica) GPS on roof.</t>
  </si>
  <si>
    <t>JAVAD GPS</t>
  </si>
  <si>
    <t>No IMU in file</t>
  </si>
  <si>
    <t>Ground Test</t>
  </si>
  <si>
    <t>T03</t>
  </si>
  <si>
    <t>T01 Accum test flight</t>
  </si>
  <si>
    <t>T02 PASIN test flight</t>
  </si>
  <si>
    <t>T06</t>
  </si>
  <si>
    <t>T07</t>
  </si>
  <si>
    <t>T20</t>
  </si>
  <si>
    <t>T21</t>
  </si>
  <si>
    <t>T22</t>
  </si>
  <si>
    <t>2018-2019 Dataset</t>
  </si>
  <si>
    <t>Positive forward</t>
  </si>
  <si>
    <t>Positive port/left</t>
  </si>
  <si>
    <t>Positive up</t>
  </si>
  <si>
    <t>Flight Station</t>
  </si>
  <si>
    <t>Top of aircraft</t>
  </si>
  <si>
    <t>Tom Jordan</t>
  </si>
  <si>
    <t>John Paden check</t>
  </si>
  <si>
    <t>John and Carl Sept 5, 2018</t>
  </si>
  <si>
    <t>Tom Jordan 3/13/2019</t>
  </si>
  <si>
    <t>Aft GPS absolute position</t>
  </si>
  <si>
    <t>IMAR to Radar (aft right top corner)</t>
  </si>
  <si>
    <t>Forward Leica GPS to Radar (forward right top corner)</t>
  </si>
  <si>
    <t>IMAR to Aft Novatel GPS above Radar</t>
  </si>
  <si>
    <t>Aft Novatel GPS to Radar (aft right top corner)</t>
  </si>
  <si>
    <t>From Javad system</t>
  </si>
  <si>
    <t>T19</t>
  </si>
  <si>
    <t>T13 PASIN ACCUM deep ice test</t>
  </si>
  <si>
    <t>T14-T17? Caldera 90 deg</t>
  </si>
  <si>
    <t>T14-T17? Deconvolve</t>
  </si>
  <si>
    <t>Calculated by Terrapos processing</t>
  </si>
  <si>
    <t>“Leica”</t>
  </si>
  <si>
    <t>to Novatel GPS antenna</t>
  </si>
  <si>
    <t>Measured</t>
  </si>
  <si>
    <t>Lidar reference point (Fig. 12a)</t>
  </si>
  <si>
    <t>CreSIS radar reference point (Fig. 12b)</t>
  </si>
  <si>
    <t>Manufacturer defined</t>
  </si>
  <si>
    <r>
      <t>Additional</t>
    </r>
    <r>
      <rPr>
        <sz val="11"/>
        <color theme="1"/>
        <rFont val="Calibri"/>
        <family val="2"/>
        <scheme val="minor"/>
      </rPr>
      <t xml:space="preserve"> Lidar reference point to Lidar centre of observation</t>
    </r>
  </si>
  <si>
    <t>Survey Leica GPS to Radar (forward right top corner)</t>
  </si>
  <si>
    <t>2019-2020 Dataset</t>
  </si>
  <si>
    <t>2019-2020 Dataset (PREFERRED)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</si>
</sst>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right"/>
    </xf>
    <xf numFmtId="0" fontId="0" fillId="2" borderId="0" xfId="0" quotePrefix="1" applyFill="1"/>
    <xf numFmtId="0" fontId="0" fillId="3" borderId="0" xfId="0" applyFill="1"/>
    <xf numFmtId="14" fontId="0" fillId="0" borderId="0" xfId="0" applyNumberFormat="1"/>
    <xf numFmtId="0" fontId="0" fillId="0" borderId="0" xfId="0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STDEV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Terapos_estimate!$K$5:$K$14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Terapos_estimate!$L$5:$L$14</c:f>
              <c:numCache>
                <c:formatCode>General</c:formatCode>
                <c:ptCount val="10"/>
                <c:pt idx="0">
                  <c:v>1.04E-2</c:v>
                </c:pt>
                <c:pt idx="1">
                  <c:v>7.3000000000000001E-3</c:v>
                </c:pt>
                <c:pt idx="2">
                  <c:v>5.5999999999999999E-3</c:v>
                </c:pt>
                <c:pt idx="3">
                  <c:v>4.7000000000000002E-3</c:v>
                </c:pt>
                <c:pt idx="4">
                  <c:v>4.1000000000000003E-3</c:v>
                </c:pt>
                <c:pt idx="5">
                  <c:v>3.7000000000000002E-3</c:v>
                </c:pt>
                <c:pt idx="6">
                  <c:v>3.3999999999999998E-3</c:v>
                </c:pt>
                <c:pt idx="7">
                  <c:v>3.2000000000000002E-3</c:v>
                </c:pt>
                <c:pt idx="8">
                  <c:v>3.0000000000000001E-3</c:v>
                </c:pt>
                <c:pt idx="9">
                  <c:v>2.8E-3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6AD-40FB-BDBF-D21B2F0E1F0A}"/>
            </c:ext>
          </c:extLst>
        </c:ser>
        <c:ser>
          <c:idx val="1"/>
          <c:order val="1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Terapos_estimate!$K$5:$K$14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Terapos_estimate!$M$5:$M$14</c:f>
              <c:numCache>
                <c:formatCode>General</c:formatCode>
                <c:ptCount val="10"/>
                <c:pt idx="0">
                  <c:v>1.15E-2</c:v>
                </c:pt>
                <c:pt idx="1">
                  <c:v>8.0000000000000002E-3</c:v>
                </c:pt>
                <c:pt idx="2">
                  <c:v>6.0000000000000001E-3</c:v>
                </c:pt>
                <c:pt idx="3">
                  <c:v>5.1000000000000004E-3</c:v>
                </c:pt>
                <c:pt idx="4">
                  <c:v>4.4999999999999997E-3</c:v>
                </c:pt>
                <c:pt idx="5">
                  <c:v>4.1000000000000003E-3</c:v>
                </c:pt>
                <c:pt idx="6">
                  <c:v>3.8E-3</c:v>
                </c:pt>
                <c:pt idx="7">
                  <c:v>3.5000000000000001E-3</c:v>
                </c:pt>
                <c:pt idx="8">
                  <c:v>3.3E-3</c:v>
                </c:pt>
                <c:pt idx="9">
                  <c:v>3.0999999999999999E-3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6AD-40FB-BDBF-D21B2F0E1F0A}"/>
            </c:ext>
          </c:extLst>
        </c:ser>
        <c:ser>
          <c:idx val="2"/>
          <c:order val="2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Terapos_estimate!$K$5:$K$14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Terapos_estimate!$N$5:$N$14</c:f>
              <c:numCache>
                <c:formatCode>General</c:formatCode>
                <c:ptCount val="10"/>
                <c:pt idx="0">
                  <c:v>2.53E-2</c:v>
                </c:pt>
                <c:pt idx="1">
                  <c:v>1.8499999999999999E-2</c:v>
                </c:pt>
                <c:pt idx="2">
                  <c:v>1.43E-2</c:v>
                </c:pt>
                <c:pt idx="3">
                  <c:v>1.21E-2</c:v>
                </c:pt>
                <c:pt idx="4">
                  <c:v>1.0699999999999999E-2</c:v>
                </c:pt>
                <c:pt idx="5">
                  <c:v>9.7000000000000003E-3</c:v>
                </c:pt>
                <c:pt idx="6">
                  <c:v>8.8999999999999999E-3</c:v>
                </c:pt>
                <c:pt idx="7">
                  <c:v>8.3000000000000001E-3</c:v>
                </c:pt>
                <c:pt idx="8">
                  <c:v>7.7999999999999996E-3</c:v>
                </c:pt>
                <c:pt idx="9">
                  <c:v>7.4000000000000003E-3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6AD-40FB-BDBF-D21B2F0E1F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9645288"/>
        <c:axId val="339645616"/>
      </c:scatterChart>
      <c:valAx>
        <c:axId val="3396452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9645616"/>
        <c:crosses val="autoZero"/>
        <c:crossBetween val="midCat"/>
      </c:valAx>
      <c:valAx>
        <c:axId val="339645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96452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X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Terapos_estimate!$D$5:$D$14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Terapos_estimate!$E$5:$E$14</c:f>
              <c:numCache>
                <c:formatCode>General</c:formatCode>
                <c:ptCount val="10"/>
                <c:pt idx="0">
                  <c:v>-0.43319999999999997</c:v>
                </c:pt>
                <c:pt idx="1">
                  <c:v>-0.43209999999999998</c:v>
                </c:pt>
                <c:pt idx="2">
                  <c:v>-0.44819999999999999</c:v>
                </c:pt>
                <c:pt idx="3">
                  <c:v>-0.44529999999999997</c:v>
                </c:pt>
                <c:pt idx="4">
                  <c:v>-0.44309999999999999</c:v>
                </c:pt>
                <c:pt idx="5">
                  <c:v>-0.44240000000000002</c:v>
                </c:pt>
                <c:pt idx="6">
                  <c:v>-0.44180000000000003</c:v>
                </c:pt>
                <c:pt idx="7">
                  <c:v>-0.44109999999999999</c:v>
                </c:pt>
                <c:pt idx="8">
                  <c:v>-0.4405</c:v>
                </c:pt>
                <c:pt idx="9">
                  <c:v>-0.44040000000000001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47D-4B48-8ABC-0E94AD5C5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1032112"/>
        <c:axId val="341031128"/>
      </c:scatterChart>
      <c:valAx>
        <c:axId val="3410321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1031128"/>
        <c:crosses val="autoZero"/>
        <c:crossBetween val="midCat"/>
      </c:valAx>
      <c:valAx>
        <c:axId val="341031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10321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Terapos_estimate!$D$5:$D$14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Terapos_estimate!$F$5:$F$14</c:f>
              <c:numCache>
                <c:formatCode>General</c:formatCode>
                <c:ptCount val="10"/>
                <c:pt idx="0">
                  <c:v>-0.26279999999999998</c:v>
                </c:pt>
                <c:pt idx="1">
                  <c:v>-0.32279999999999998</c:v>
                </c:pt>
                <c:pt idx="2">
                  <c:v>-0.23130000000000001</c:v>
                </c:pt>
                <c:pt idx="3">
                  <c:v>-0.20860000000000001</c:v>
                </c:pt>
                <c:pt idx="4">
                  <c:v>-0.19470000000000001</c:v>
                </c:pt>
                <c:pt idx="5">
                  <c:v>-0.1857</c:v>
                </c:pt>
                <c:pt idx="6">
                  <c:v>-0.17910000000000001</c:v>
                </c:pt>
                <c:pt idx="7">
                  <c:v>-0.17460000000000001</c:v>
                </c:pt>
                <c:pt idx="8">
                  <c:v>-0.1709</c:v>
                </c:pt>
                <c:pt idx="9">
                  <c:v>-0.1678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E5-4A09-B383-F692D1514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1028504"/>
        <c:axId val="341030800"/>
      </c:scatterChart>
      <c:valAx>
        <c:axId val="3410285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1030800"/>
        <c:crosses val="autoZero"/>
        <c:crossBetween val="midCat"/>
      </c:valAx>
      <c:valAx>
        <c:axId val="341030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10285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Z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Terapos_estimate!$D$5:$D$14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Terapos_estimate!$G$5:$G$14</c:f>
              <c:numCache>
                <c:formatCode>General</c:formatCode>
                <c:ptCount val="10"/>
                <c:pt idx="0">
                  <c:v>-1.5758000000000001</c:v>
                </c:pt>
                <c:pt idx="1">
                  <c:v>-1.5942000000000001</c:v>
                </c:pt>
                <c:pt idx="2">
                  <c:v>-1.6052</c:v>
                </c:pt>
                <c:pt idx="3">
                  <c:v>-1.6073999999999999</c:v>
                </c:pt>
                <c:pt idx="4">
                  <c:v>-1.6083000000000001</c:v>
                </c:pt>
                <c:pt idx="5">
                  <c:v>-1.6109</c:v>
                </c:pt>
                <c:pt idx="6">
                  <c:v>-1.6113999999999999</c:v>
                </c:pt>
                <c:pt idx="7">
                  <c:v>-1.6126</c:v>
                </c:pt>
                <c:pt idx="8">
                  <c:v>-1.6137999999999999</c:v>
                </c:pt>
                <c:pt idx="9">
                  <c:v>-1.6143000000000001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323-411E-8B6A-3B3A02C1E8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2674512"/>
        <c:axId val="422676808"/>
      </c:scatterChart>
      <c:valAx>
        <c:axId val="422674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2676808"/>
        <c:crosses val="autoZero"/>
        <c:crossBetween val="midCat"/>
      </c:valAx>
      <c:valAx>
        <c:axId val="422676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26745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289560</xdr:colOff>
      <xdr:row>27</xdr:row>
      <xdr:rowOff>34290</xdr:rowOff>
    </xdr:from>
    <xdr:to>
      <xdr:col>16</xdr:col>
      <xdr:colOff>594360</xdr:colOff>
      <xdr:row>42</xdr:row>
      <xdr:rowOff>34290</xdr:rowOff>
    </xdr:to>
    <xdr:graphicFrame macro="">
      <xdr:nvGraphicFramePr>
        <xdr:cNvPr id="25" name="Chart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640080</xdr:colOff>
      <xdr:row>15</xdr:row>
      <xdr:rowOff>34290</xdr:rowOff>
    </xdr:from>
    <xdr:to>
      <xdr:col>9</xdr:col>
      <xdr:colOff>83820</xdr:colOff>
      <xdr:row>30</xdr:row>
      <xdr:rowOff>34290</xdr:rowOff>
    </xdr:to>
    <xdr:graphicFrame macro="">
      <xdr:nvGraphicFramePr>
        <xdr:cNvPr id="28" name="Chart 2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647700</xdr:colOff>
      <xdr:row>26</xdr:row>
      <xdr:rowOff>125730</xdr:rowOff>
    </xdr:from>
    <xdr:to>
      <xdr:col>9</xdr:col>
      <xdr:colOff>91440</xdr:colOff>
      <xdr:row>41</xdr:row>
      <xdr:rowOff>125730</xdr:rowOff>
    </xdr:to>
    <xdr:graphicFrame macro="">
      <xdr:nvGraphicFramePr>
        <xdr:cNvPr id="29" name="Chart 2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373380</xdr:colOff>
      <xdr:row>15</xdr:row>
      <xdr:rowOff>95250</xdr:rowOff>
    </xdr:from>
    <xdr:to>
      <xdr:col>17</xdr:col>
      <xdr:colOff>68580</xdr:colOff>
      <xdr:row>30</xdr:row>
      <xdr:rowOff>95250</xdr:rowOff>
    </xdr:to>
    <xdr:graphicFrame macro="">
      <xdr:nvGraphicFramePr>
        <xdr:cNvPr id="30" name="Chart 2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5"/>
  <sheetViews>
    <sheetView topLeftCell="H1" workbookViewId="0">
      <selection activeCell="R28" sqref="R28"/>
    </sheetView>
  </sheetViews>
  <sheetFormatPr defaultRowHeight="15" x14ac:dyDescent="0.25"/>
  <cols>
    <col min="12" max="12" width="23.28515625" customWidth="1"/>
  </cols>
  <sheetData>
    <row r="2" spans="2:20" x14ac:dyDescent="0.25">
      <c r="L2" t="s">
        <v>26</v>
      </c>
    </row>
    <row r="3" spans="2:20" x14ac:dyDescent="0.25">
      <c r="F3" s="2" t="s">
        <v>2</v>
      </c>
      <c r="G3" s="1" t="s">
        <v>1</v>
      </c>
      <c r="L3" t="s">
        <v>27</v>
      </c>
    </row>
    <row r="4" spans="2:20" x14ac:dyDescent="0.25">
      <c r="F4" s="2" t="s">
        <v>3</v>
      </c>
      <c r="G4" s="1" t="s">
        <v>3</v>
      </c>
      <c r="L4" t="s">
        <v>28</v>
      </c>
    </row>
    <row r="5" spans="2:20" x14ac:dyDescent="0.25">
      <c r="F5" s="1"/>
      <c r="G5" s="1" t="s">
        <v>0</v>
      </c>
      <c r="L5" t="s">
        <v>29</v>
      </c>
    </row>
    <row r="6" spans="2:20" x14ac:dyDescent="0.25">
      <c r="B6" s="1"/>
      <c r="C6" s="1"/>
      <c r="D6" s="1"/>
      <c r="E6" s="1"/>
      <c r="F6" s="1"/>
      <c r="G6" s="1"/>
      <c r="H6" s="1"/>
      <c r="I6" s="1"/>
      <c r="J6" s="1"/>
      <c r="K6" s="1"/>
    </row>
    <row r="7" spans="2:20" x14ac:dyDescent="0.25">
      <c r="B7" s="1"/>
      <c r="C7" s="1"/>
      <c r="D7" s="1"/>
      <c r="E7" s="1"/>
      <c r="F7" s="1"/>
      <c r="G7" s="1"/>
      <c r="H7" s="1" t="s">
        <v>4</v>
      </c>
      <c r="I7" s="3" t="s">
        <v>5</v>
      </c>
      <c r="J7" s="1"/>
      <c r="K7" s="1"/>
    </row>
    <row r="8" spans="2:20" x14ac:dyDescent="0.25">
      <c r="B8" s="1"/>
      <c r="C8" s="1"/>
      <c r="D8" s="1"/>
      <c r="E8" s="1"/>
      <c r="F8" s="1"/>
      <c r="G8" s="1"/>
      <c r="H8" s="1"/>
      <c r="I8" s="1"/>
      <c r="J8" s="1"/>
      <c r="K8" s="1"/>
    </row>
    <row r="9" spans="2:20" x14ac:dyDescent="0.25">
      <c r="F9" s="1"/>
      <c r="G9" s="1"/>
      <c r="R9" t="s">
        <v>24</v>
      </c>
    </row>
    <row r="10" spans="2:20" x14ac:dyDescent="0.25">
      <c r="F10" s="1"/>
      <c r="G10" s="1"/>
      <c r="I10" t="s">
        <v>6</v>
      </c>
      <c r="M10" t="s">
        <v>12</v>
      </c>
      <c r="N10" t="s">
        <v>13</v>
      </c>
      <c r="O10" t="s">
        <v>14</v>
      </c>
      <c r="R10" t="s">
        <v>12</v>
      </c>
      <c r="S10" t="s">
        <v>13</v>
      </c>
      <c r="T10" t="s">
        <v>14</v>
      </c>
    </row>
    <row r="11" spans="2:20" x14ac:dyDescent="0.25">
      <c r="F11" s="1"/>
      <c r="G11" s="1" t="s">
        <v>21</v>
      </c>
      <c r="L11" t="s">
        <v>11</v>
      </c>
      <c r="M11">
        <v>-80.3</v>
      </c>
      <c r="N11">
        <v>9.9</v>
      </c>
      <c r="O11">
        <v>-11.5</v>
      </c>
      <c r="Q11" s="4" t="s">
        <v>8</v>
      </c>
      <c r="R11" s="4">
        <f>R14+M11</f>
        <v>-258.45999999999998</v>
      </c>
      <c r="S11" s="4">
        <f>N11+S14</f>
        <v>4.2300000000000004</v>
      </c>
      <c r="T11" s="4">
        <f>T14+O11</f>
        <v>-24.75</v>
      </c>
    </row>
    <row r="12" spans="2:20" x14ac:dyDescent="0.25">
      <c r="F12" s="1"/>
      <c r="G12" s="1"/>
      <c r="L12" t="s">
        <v>15</v>
      </c>
      <c r="M12">
        <v>-99.2</v>
      </c>
      <c r="N12">
        <v>23</v>
      </c>
      <c r="O12">
        <v>-9.4</v>
      </c>
      <c r="Q12" s="4" t="s">
        <v>9</v>
      </c>
      <c r="R12" s="4">
        <f>R14+M12</f>
        <v>-277.36</v>
      </c>
      <c r="S12" s="4">
        <f>N12+S14</f>
        <v>17.329999999999998</v>
      </c>
      <c r="T12" s="4">
        <f>T14+O12</f>
        <v>-22.65</v>
      </c>
    </row>
    <row r="13" spans="2:20" x14ac:dyDescent="0.25">
      <c r="F13" s="1"/>
      <c r="G13" s="1" t="s">
        <v>16</v>
      </c>
    </row>
    <row r="14" spans="2:20" x14ac:dyDescent="0.25">
      <c r="F14" s="1"/>
      <c r="G14" s="1"/>
      <c r="L14" t="s">
        <v>17</v>
      </c>
      <c r="M14">
        <v>185</v>
      </c>
      <c r="N14">
        <v>0</v>
      </c>
      <c r="O14">
        <v>0</v>
      </c>
      <c r="Q14" t="s">
        <v>7</v>
      </c>
      <c r="R14">
        <f>R18-M14</f>
        <v>-178.16</v>
      </c>
      <c r="S14">
        <f>S18</f>
        <v>-5.67</v>
      </c>
      <c r="T14">
        <f>T18</f>
        <v>-13.25</v>
      </c>
    </row>
    <row r="15" spans="2:20" x14ac:dyDescent="0.25">
      <c r="F15" s="1"/>
      <c r="G15" s="1"/>
    </row>
    <row r="16" spans="2:20" x14ac:dyDescent="0.25">
      <c r="F16" s="1"/>
      <c r="G16" s="1"/>
      <c r="L16" t="s">
        <v>22</v>
      </c>
      <c r="M16">
        <v>0</v>
      </c>
      <c r="N16">
        <v>50.2</v>
      </c>
      <c r="O16">
        <v>158.19999999999999</v>
      </c>
      <c r="Q16" s="4" t="s">
        <v>25</v>
      </c>
      <c r="R16" s="4">
        <v>6.84</v>
      </c>
      <c r="S16" s="4">
        <f>N16+S18</f>
        <v>44.53</v>
      </c>
      <c r="T16" s="4">
        <f>O16+T18</f>
        <v>144.94999999999999</v>
      </c>
    </row>
    <row r="17" spans="5:20" x14ac:dyDescent="0.25">
      <c r="F17" s="1"/>
      <c r="G17" s="1" t="s">
        <v>7</v>
      </c>
    </row>
    <row r="18" spans="5:20" x14ac:dyDescent="0.25">
      <c r="F18" s="1"/>
      <c r="G18" s="1"/>
      <c r="L18" t="s">
        <v>18</v>
      </c>
      <c r="M18">
        <v>-28</v>
      </c>
      <c r="N18">
        <v>2.2999999999999998</v>
      </c>
      <c r="O18">
        <v>3.2</v>
      </c>
      <c r="Q18" t="s">
        <v>10</v>
      </c>
      <c r="R18">
        <f>R20-M18</f>
        <v>6.84</v>
      </c>
      <c r="S18">
        <f>S20-N18</f>
        <v>-5.67</v>
      </c>
      <c r="T18">
        <f>T20-O18</f>
        <v>-13.25</v>
      </c>
    </row>
    <row r="19" spans="5:20" x14ac:dyDescent="0.25">
      <c r="F19" s="1"/>
      <c r="G19" s="1"/>
    </row>
    <row r="20" spans="5:20" x14ac:dyDescent="0.25">
      <c r="F20" s="1"/>
      <c r="G20" s="1" t="s">
        <v>8</v>
      </c>
      <c r="L20" t="s">
        <v>19</v>
      </c>
      <c r="M20">
        <v>12.6</v>
      </c>
      <c r="N20">
        <v>-2.8</v>
      </c>
      <c r="O20">
        <v>3</v>
      </c>
      <c r="Q20" t="s">
        <v>23</v>
      </c>
      <c r="R20">
        <f>-1*(M20+M22)</f>
        <v>-21.16</v>
      </c>
      <c r="S20">
        <f>-1*(N22+N20)</f>
        <v>-3.37</v>
      </c>
      <c r="T20">
        <f>-7.05-3</f>
        <v>-10.050000000000001</v>
      </c>
    </row>
    <row r="21" spans="5:20" x14ac:dyDescent="0.25">
      <c r="F21" s="1"/>
      <c r="G21" s="1" t="s">
        <v>9</v>
      </c>
    </row>
    <row r="22" spans="5:20" x14ac:dyDescent="0.25">
      <c r="E22" s="1"/>
      <c r="F22" s="1"/>
      <c r="G22" s="1"/>
      <c r="H22" s="1"/>
      <c r="L22" t="s">
        <v>20</v>
      </c>
      <c r="M22">
        <v>8.56</v>
      </c>
      <c r="N22">
        <v>6.17</v>
      </c>
      <c r="O22">
        <v>7.05</v>
      </c>
      <c r="R22">
        <v>0</v>
      </c>
      <c r="S22">
        <v>0</v>
      </c>
      <c r="T22">
        <v>0</v>
      </c>
    </row>
    <row r="23" spans="5:20" x14ac:dyDescent="0.25">
      <c r="E23" s="1"/>
      <c r="F23" s="1"/>
      <c r="G23" s="1"/>
      <c r="H23" s="1"/>
    </row>
    <row r="24" spans="5:20" x14ac:dyDescent="0.25">
      <c r="E24" s="1"/>
      <c r="F24" s="1"/>
      <c r="G24" s="1"/>
      <c r="H24" s="1"/>
    </row>
    <row r="25" spans="5:20" x14ac:dyDescent="0.25">
      <c r="F25" s="1"/>
      <c r="G25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workbookViewId="0">
      <selection activeCell="A7" sqref="A7"/>
    </sheetView>
  </sheetViews>
  <sheetFormatPr defaultRowHeight="15" x14ac:dyDescent="0.25"/>
  <cols>
    <col min="1" max="1" width="12.5703125" customWidth="1"/>
    <col min="8" max="8" width="10.7109375" customWidth="1"/>
  </cols>
  <sheetData>
    <row r="1" spans="1:18" x14ac:dyDescent="0.25">
      <c r="A1" t="s">
        <v>47</v>
      </c>
    </row>
    <row r="3" spans="1:18" x14ac:dyDescent="0.25">
      <c r="A3" t="s">
        <v>30</v>
      </c>
      <c r="B3" t="s">
        <v>31</v>
      </c>
      <c r="C3" t="s">
        <v>32</v>
      </c>
      <c r="D3" t="s">
        <v>33</v>
      </c>
      <c r="E3" t="s">
        <v>0</v>
      </c>
      <c r="F3" t="s">
        <v>4</v>
      </c>
      <c r="G3" t="s">
        <v>37</v>
      </c>
      <c r="H3" t="s">
        <v>43</v>
      </c>
      <c r="I3" t="s">
        <v>34</v>
      </c>
      <c r="J3" t="s">
        <v>35</v>
      </c>
      <c r="K3" t="s">
        <v>36</v>
      </c>
      <c r="L3" t="s">
        <v>0</v>
      </c>
      <c r="M3" t="s">
        <v>4</v>
      </c>
      <c r="N3" t="s">
        <v>37</v>
      </c>
      <c r="O3" t="s">
        <v>42</v>
      </c>
      <c r="P3" t="s">
        <v>0</v>
      </c>
      <c r="Q3" t="s">
        <v>4</v>
      </c>
      <c r="R3" t="s">
        <v>37</v>
      </c>
    </row>
    <row r="4" spans="1:18" x14ac:dyDescent="0.25">
      <c r="A4" t="s">
        <v>38</v>
      </c>
      <c r="D4">
        <v>0</v>
      </c>
      <c r="E4">
        <v>6.8400000000000002E-2</v>
      </c>
      <c r="F4">
        <v>0.44529999999999997</v>
      </c>
      <c r="G4">
        <v>-1.4495</v>
      </c>
      <c r="H4" t="s">
        <v>44</v>
      </c>
      <c r="I4" t="s">
        <v>45</v>
      </c>
      <c r="J4" t="s">
        <v>46</v>
      </c>
      <c r="K4">
        <v>0</v>
      </c>
      <c r="L4">
        <v>0.05</v>
      </c>
      <c r="M4">
        <v>0.05</v>
      </c>
      <c r="N4">
        <v>0.05</v>
      </c>
      <c r="O4">
        <f>((E4^2)+(F4^2)+(G4^2))^0.5</f>
        <v>1.5179001614071987</v>
      </c>
      <c r="P4" t="s">
        <v>39</v>
      </c>
      <c r="Q4" t="s">
        <v>40</v>
      </c>
      <c r="R4" t="s">
        <v>41</v>
      </c>
    </row>
    <row r="5" spans="1:18" x14ac:dyDescent="0.25">
      <c r="A5">
        <v>1</v>
      </c>
      <c r="D5">
        <v>1</v>
      </c>
      <c r="E5">
        <v>-0.43319999999999997</v>
      </c>
      <c r="F5">
        <v>-0.26279999999999998</v>
      </c>
      <c r="G5">
        <v>-1.5758000000000001</v>
      </c>
      <c r="H5">
        <f>E4-E5</f>
        <v>0.50159999999999993</v>
      </c>
      <c r="I5">
        <f t="shared" ref="I5:J5" si="0">F4-F5</f>
        <v>0.70809999999999995</v>
      </c>
      <c r="J5">
        <f t="shared" si="0"/>
        <v>0.12630000000000008</v>
      </c>
      <c r="K5">
        <v>1</v>
      </c>
      <c r="L5">
        <v>1.04E-2</v>
      </c>
      <c r="M5">
        <v>1.15E-2</v>
      </c>
      <c r="N5">
        <v>2.53E-2</v>
      </c>
      <c r="O5">
        <f>((E5^2)+(F5^2)+(G5^2))^0.5</f>
        <v>1.6552557868800823</v>
      </c>
    </row>
    <row r="6" spans="1:18" x14ac:dyDescent="0.25">
      <c r="A6">
        <v>2</v>
      </c>
      <c r="D6">
        <v>2</v>
      </c>
      <c r="E6">
        <v>-0.43209999999999998</v>
      </c>
      <c r="F6">
        <v>-0.32279999999999998</v>
      </c>
      <c r="G6">
        <v>-1.5942000000000001</v>
      </c>
      <c r="H6">
        <f t="shared" ref="H6:H13" si="1">E5-E6</f>
        <v>-1.0999999999999899E-3</v>
      </c>
      <c r="I6">
        <f t="shared" ref="I6:I13" si="2">F5-F6</f>
        <v>0.06</v>
      </c>
      <c r="J6">
        <f t="shared" ref="J6:J13" si="3">G5-G6</f>
        <v>1.8399999999999972E-2</v>
      </c>
      <c r="K6">
        <v>2</v>
      </c>
      <c r="L6">
        <v>7.3000000000000001E-3</v>
      </c>
      <c r="M6">
        <v>8.0000000000000002E-3</v>
      </c>
      <c r="N6">
        <v>1.8499999999999999E-2</v>
      </c>
      <c r="O6">
        <f>((E6^2)+(F6^2)+(G6^2))^0.5</f>
        <v>1.6829687727346578</v>
      </c>
    </row>
    <row r="7" spans="1:18" x14ac:dyDescent="0.25">
      <c r="A7">
        <v>3</v>
      </c>
      <c r="D7">
        <v>3</v>
      </c>
      <c r="E7">
        <v>-0.44819999999999999</v>
      </c>
      <c r="F7">
        <v>-0.23130000000000001</v>
      </c>
      <c r="G7">
        <v>-1.6052</v>
      </c>
      <c r="H7">
        <f t="shared" si="1"/>
        <v>1.6100000000000003E-2</v>
      </c>
      <c r="I7">
        <f t="shared" si="2"/>
        <v>-9.149999999999997E-2</v>
      </c>
      <c r="J7">
        <f t="shared" si="3"/>
        <v>1.0999999999999899E-2</v>
      </c>
      <c r="K7">
        <v>3</v>
      </c>
      <c r="L7">
        <v>5.5999999999999999E-3</v>
      </c>
      <c r="M7">
        <v>6.0000000000000001E-3</v>
      </c>
      <c r="N7">
        <v>1.43E-2</v>
      </c>
      <c r="O7">
        <f>((E7^2)+(F7^2)+(G7^2))^0.5</f>
        <v>1.6825724263757562</v>
      </c>
    </row>
    <row r="8" spans="1:18" x14ac:dyDescent="0.25">
      <c r="A8">
        <v>4</v>
      </c>
      <c r="D8">
        <v>4</v>
      </c>
      <c r="E8">
        <v>-0.44529999999999997</v>
      </c>
      <c r="F8">
        <v>-0.20860000000000001</v>
      </c>
      <c r="G8">
        <v>-1.6073999999999999</v>
      </c>
      <c r="H8">
        <f t="shared" si="1"/>
        <v>-2.9000000000000137E-3</v>
      </c>
      <c r="I8">
        <f t="shared" si="2"/>
        <v>-2.2699999999999998E-2</v>
      </c>
      <c r="J8">
        <f t="shared" si="3"/>
        <v>2.1999999999999797E-3</v>
      </c>
      <c r="K8">
        <v>4</v>
      </c>
      <c r="L8">
        <v>4.7000000000000002E-3</v>
      </c>
      <c r="M8">
        <v>5.1000000000000004E-3</v>
      </c>
      <c r="N8">
        <v>1.21E-2</v>
      </c>
      <c r="O8">
        <f t="shared" ref="O8:O14" si="4">((E8^2)+(F8^2)+(G8^2))^0.5</f>
        <v>1.6809345049703752</v>
      </c>
    </row>
    <row r="9" spans="1:18" x14ac:dyDescent="0.25">
      <c r="D9">
        <v>5</v>
      </c>
      <c r="E9">
        <v>-0.44309999999999999</v>
      </c>
      <c r="F9">
        <v>-0.19470000000000001</v>
      </c>
      <c r="G9">
        <v>-1.6083000000000001</v>
      </c>
      <c r="H9">
        <f t="shared" si="1"/>
        <v>-2.1999999999999797E-3</v>
      </c>
      <c r="I9">
        <f t="shared" si="2"/>
        <v>-1.3899999999999996E-2</v>
      </c>
      <c r="J9">
        <f t="shared" si="3"/>
        <v>9.0000000000012292E-4</v>
      </c>
      <c r="K9">
        <v>5</v>
      </c>
      <c r="L9">
        <v>4.1000000000000003E-3</v>
      </c>
      <c r="M9">
        <v>4.4999999999999997E-3</v>
      </c>
      <c r="N9">
        <v>1.0699999999999999E-2</v>
      </c>
      <c r="O9">
        <f t="shared" si="4"/>
        <v>1.6795459475703545</v>
      </c>
    </row>
    <row r="10" spans="1:18" x14ac:dyDescent="0.25">
      <c r="D10">
        <v>6</v>
      </c>
      <c r="E10">
        <v>-0.44240000000000002</v>
      </c>
      <c r="F10">
        <v>-0.1857</v>
      </c>
      <c r="G10">
        <v>-1.6109</v>
      </c>
      <c r="H10">
        <f t="shared" si="1"/>
        <v>-6.9999999999997842E-4</v>
      </c>
      <c r="I10">
        <f t="shared" si="2"/>
        <v>-9.000000000000008E-3</v>
      </c>
      <c r="J10">
        <f t="shared" si="3"/>
        <v>2.5999999999999357E-3</v>
      </c>
      <c r="K10">
        <v>6</v>
      </c>
      <c r="L10">
        <v>3.7000000000000002E-3</v>
      </c>
      <c r="M10">
        <v>4.1000000000000003E-3</v>
      </c>
      <c r="N10">
        <v>9.7000000000000003E-3</v>
      </c>
      <c r="O10">
        <f t="shared" si="4"/>
        <v>1.6808334420756865</v>
      </c>
    </row>
    <row r="11" spans="1:18" x14ac:dyDescent="0.25">
      <c r="D11">
        <v>7</v>
      </c>
      <c r="E11">
        <v>-0.44180000000000003</v>
      </c>
      <c r="F11">
        <v>-0.17910000000000001</v>
      </c>
      <c r="G11">
        <v>-1.6113999999999999</v>
      </c>
      <c r="H11">
        <f t="shared" si="1"/>
        <v>-5.9999999999998943E-4</v>
      </c>
      <c r="I11">
        <f t="shared" si="2"/>
        <v>-6.5999999999999948E-3</v>
      </c>
      <c r="J11">
        <f t="shared" si="3"/>
        <v>4.9999999999994493E-4</v>
      </c>
      <c r="K11">
        <v>7</v>
      </c>
      <c r="L11">
        <v>3.3999999999999998E-3</v>
      </c>
      <c r="M11">
        <v>3.8E-3</v>
      </c>
      <c r="N11">
        <v>8.8999999999999999E-3</v>
      </c>
      <c r="O11">
        <f t="shared" si="4"/>
        <v>1.6804386361899681</v>
      </c>
    </row>
    <row r="12" spans="1:18" x14ac:dyDescent="0.25">
      <c r="D12">
        <v>8</v>
      </c>
      <c r="E12">
        <v>-0.44109999999999999</v>
      </c>
      <c r="F12">
        <v>-0.17460000000000001</v>
      </c>
      <c r="G12">
        <v>-1.6126</v>
      </c>
      <c r="H12">
        <f t="shared" si="1"/>
        <v>-7.0000000000003393E-4</v>
      </c>
      <c r="I12">
        <f t="shared" si="2"/>
        <v>-4.500000000000004E-3</v>
      </c>
      <c r="J12">
        <f t="shared" si="3"/>
        <v>1.2000000000000899E-3</v>
      </c>
      <c r="K12">
        <v>8</v>
      </c>
      <c r="L12">
        <v>3.2000000000000002E-3</v>
      </c>
      <c r="M12">
        <v>3.5000000000000001E-3</v>
      </c>
      <c r="N12">
        <v>8.3000000000000001E-3</v>
      </c>
      <c r="O12">
        <f t="shared" si="4"/>
        <v>1.6809322205252657</v>
      </c>
    </row>
    <row r="13" spans="1:18" x14ac:dyDescent="0.25">
      <c r="D13">
        <v>9</v>
      </c>
      <c r="E13">
        <v>-0.4405</v>
      </c>
      <c r="F13">
        <v>-0.1709</v>
      </c>
      <c r="G13">
        <v>-1.6137999999999999</v>
      </c>
      <c r="H13">
        <f t="shared" si="1"/>
        <v>-5.9999999999998943E-4</v>
      </c>
      <c r="I13">
        <f t="shared" si="2"/>
        <v>-3.7000000000000088E-3</v>
      </c>
      <c r="J13">
        <f t="shared" si="3"/>
        <v>1.1999999999998678E-3</v>
      </c>
      <c r="K13">
        <v>9</v>
      </c>
      <c r="L13">
        <v>3.0000000000000001E-3</v>
      </c>
      <c r="M13">
        <v>3.3E-3</v>
      </c>
      <c r="N13">
        <v>7.7999999999999996E-3</v>
      </c>
      <c r="O13">
        <f t="shared" si="4"/>
        <v>1.6815461635054803</v>
      </c>
    </row>
    <row r="14" spans="1:18" x14ac:dyDescent="0.25">
      <c r="D14">
        <v>10</v>
      </c>
      <c r="E14">
        <v>-0.44040000000000001</v>
      </c>
      <c r="F14">
        <v>-0.1678</v>
      </c>
      <c r="G14">
        <v>-1.6143000000000001</v>
      </c>
      <c r="H14">
        <f t="shared" ref="H14" si="5">E13-E14</f>
        <v>-9.9999999999988987E-5</v>
      </c>
      <c r="I14">
        <f t="shared" ref="I14" si="6">F13-F14</f>
        <v>-3.0999999999999917E-3</v>
      </c>
      <c r="J14">
        <f t="shared" ref="J14" si="7">G13-G14</f>
        <v>5.0000000000016698E-4</v>
      </c>
      <c r="K14">
        <v>10</v>
      </c>
      <c r="L14">
        <v>2.8E-3</v>
      </c>
      <c r="M14">
        <v>3.0999999999999999E-3</v>
      </c>
      <c r="N14">
        <v>7.4000000000000003E-3</v>
      </c>
      <c r="O14">
        <f t="shared" si="4"/>
        <v>1.6816876909818899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3"/>
  <sheetViews>
    <sheetView topLeftCell="A13" workbookViewId="0">
      <selection activeCell="C10" sqref="C10"/>
    </sheetView>
  </sheetViews>
  <sheetFormatPr defaultRowHeight="15" x14ac:dyDescent="0.25"/>
  <cols>
    <col min="2" max="2" width="9.7109375" bestFit="1" customWidth="1"/>
    <col min="3" max="3" width="25.85546875" bestFit="1" customWidth="1"/>
    <col min="4" max="4" width="10.7109375" bestFit="1" customWidth="1"/>
    <col min="5" max="5" width="13.28515625" bestFit="1" customWidth="1"/>
  </cols>
  <sheetData>
    <row r="1" spans="2:5" x14ac:dyDescent="0.25">
      <c r="B1" s="6">
        <v>20191213</v>
      </c>
      <c r="C1" s="6" t="s">
        <v>50</v>
      </c>
    </row>
    <row r="2" spans="2:5" x14ac:dyDescent="0.25">
      <c r="B2" s="6">
        <v>20191215</v>
      </c>
      <c r="C2" s="6" t="s">
        <v>52</v>
      </c>
    </row>
    <row r="3" spans="2:5" x14ac:dyDescent="0.25">
      <c r="B3" s="6">
        <v>20191215</v>
      </c>
      <c r="C3" s="6" t="s">
        <v>53</v>
      </c>
    </row>
    <row r="4" spans="2:5" x14ac:dyDescent="0.25">
      <c r="B4" s="6">
        <v>20191222</v>
      </c>
      <c r="C4" s="6" t="s">
        <v>51</v>
      </c>
    </row>
    <row r="5" spans="2:5" x14ac:dyDescent="0.25">
      <c r="B5" s="6">
        <v>20191225</v>
      </c>
      <c r="C5" s="6" t="s">
        <v>54</v>
      </c>
    </row>
    <row r="6" spans="2:5" x14ac:dyDescent="0.25">
      <c r="B6" s="6">
        <v>20191226</v>
      </c>
      <c r="C6" s="6" t="s">
        <v>55</v>
      </c>
    </row>
    <row r="7" spans="2:5" x14ac:dyDescent="0.25">
      <c r="B7" s="6">
        <v>20191229</v>
      </c>
      <c r="C7" s="6" t="s">
        <v>76</v>
      </c>
    </row>
    <row r="8" spans="2:5" x14ac:dyDescent="0.25">
      <c r="B8" s="6">
        <v>20191230</v>
      </c>
      <c r="C8" s="6" t="s">
        <v>77</v>
      </c>
    </row>
    <row r="9" spans="2:5" x14ac:dyDescent="0.25">
      <c r="B9" s="6">
        <v>20191230</v>
      </c>
      <c r="C9" s="6" t="s">
        <v>78</v>
      </c>
    </row>
    <row r="10" spans="2:5" x14ac:dyDescent="0.25">
      <c r="B10" s="5">
        <v>43855</v>
      </c>
      <c r="C10" s="6" t="s">
        <v>75</v>
      </c>
    </row>
    <row r="11" spans="2:5" x14ac:dyDescent="0.25">
      <c r="B11" s="5">
        <v>43856</v>
      </c>
      <c r="C11" s="6" t="s">
        <v>56</v>
      </c>
      <c r="D11" t="s">
        <v>48</v>
      </c>
      <c r="E11" t="s">
        <v>49</v>
      </c>
    </row>
    <row r="12" spans="2:5" x14ac:dyDescent="0.25">
      <c r="B12" s="5">
        <v>43857</v>
      </c>
      <c r="C12" s="6" t="s">
        <v>57</v>
      </c>
      <c r="D12" t="s">
        <v>48</v>
      </c>
      <c r="E12" t="s">
        <v>49</v>
      </c>
    </row>
    <row r="13" spans="2:5" x14ac:dyDescent="0.25">
      <c r="B13" s="5">
        <v>43858</v>
      </c>
      <c r="C13" s="6" t="s">
        <v>58</v>
      </c>
      <c r="D13" t="s">
        <v>48</v>
      </c>
      <c r="E13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46"/>
  <sheetViews>
    <sheetView tabSelected="1" topLeftCell="A4" workbookViewId="0">
      <selection activeCell="F24" sqref="F24"/>
    </sheetView>
  </sheetViews>
  <sheetFormatPr defaultRowHeight="15" x14ac:dyDescent="0.25"/>
  <cols>
    <col min="2" max="2" width="49" bestFit="1" customWidth="1"/>
    <col min="5" max="5" width="10.85546875" customWidth="1"/>
    <col min="6" max="6" width="24" bestFit="1" customWidth="1"/>
    <col min="7" max="7" width="9.7109375" bestFit="1" customWidth="1"/>
  </cols>
  <sheetData>
    <row r="3" spans="2:14" x14ac:dyDescent="0.25">
      <c r="C3" t="s">
        <v>0</v>
      </c>
      <c r="D3" t="s">
        <v>60</v>
      </c>
    </row>
    <row r="4" spans="2:14" x14ac:dyDescent="0.25">
      <c r="C4" t="s">
        <v>4</v>
      </c>
      <c r="D4" t="s">
        <v>61</v>
      </c>
    </row>
    <row r="5" spans="2:14" x14ac:dyDescent="0.25">
      <c r="C5" t="s">
        <v>37</v>
      </c>
      <c r="D5" t="s">
        <v>62</v>
      </c>
    </row>
    <row r="7" spans="2:14" x14ac:dyDescent="0.25">
      <c r="B7" t="s">
        <v>71</v>
      </c>
      <c r="C7" t="s">
        <v>0</v>
      </c>
      <c r="D7">
        <v>-2.8273999999999999</v>
      </c>
      <c r="F7" t="s">
        <v>65</v>
      </c>
      <c r="G7" t="s">
        <v>89</v>
      </c>
    </row>
    <row r="8" spans="2:14" x14ac:dyDescent="0.25">
      <c r="B8" t="s">
        <v>74</v>
      </c>
      <c r="C8" t="s">
        <v>4</v>
      </c>
      <c r="D8" s="1">
        <v>-0.1757</v>
      </c>
      <c r="K8" t="s">
        <v>27</v>
      </c>
    </row>
    <row r="9" spans="2:14" x14ac:dyDescent="0.25">
      <c r="C9" t="s">
        <v>37</v>
      </c>
      <c r="D9">
        <v>-1.7068000000000001</v>
      </c>
      <c r="K9" t="s">
        <v>28</v>
      </c>
    </row>
    <row r="10" spans="2:14" x14ac:dyDescent="0.25">
      <c r="K10" t="s">
        <v>29</v>
      </c>
    </row>
    <row r="11" spans="2:14" x14ac:dyDescent="0.25">
      <c r="B11" t="s">
        <v>72</v>
      </c>
      <c r="C11" t="s">
        <v>0</v>
      </c>
      <c r="D11">
        <v>-2.9369000000000001</v>
      </c>
      <c r="F11" t="s">
        <v>68</v>
      </c>
      <c r="G11" t="s">
        <v>59</v>
      </c>
      <c r="K11" t="s">
        <v>8</v>
      </c>
      <c r="L11">
        <v>-258.45999999999998</v>
      </c>
      <c r="M11">
        <v>4.2300000000000004</v>
      </c>
      <c r="N11">
        <v>-24.75</v>
      </c>
    </row>
    <row r="12" spans="2:14" x14ac:dyDescent="0.25">
      <c r="C12" t="s">
        <v>4</v>
      </c>
      <c r="D12">
        <v>0.1116</v>
      </c>
      <c r="K12" t="s">
        <v>9</v>
      </c>
      <c r="L12">
        <v>-277.36</v>
      </c>
      <c r="M12">
        <v>17.329999999999998</v>
      </c>
      <c r="N12">
        <v>-22.65</v>
      </c>
    </row>
    <row r="13" spans="2:14" x14ac:dyDescent="0.25">
      <c r="C13" t="s">
        <v>37</v>
      </c>
      <c r="D13">
        <v>1.4762</v>
      </c>
    </row>
    <row r="14" spans="2:14" x14ac:dyDescent="0.25">
      <c r="K14" t="s">
        <v>7</v>
      </c>
      <c r="L14">
        <v>-178.16</v>
      </c>
      <c r="M14">
        <v>-5.67</v>
      </c>
      <c r="N14">
        <v>-13.25</v>
      </c>
    </row>
    <row r="15" spans="2:14" x14ac:dyDescent="0.25">
      <c r="B15" t="s">
        <v>70</v>
      </c>
      <c r="C15" t="s">
        <v>0</v>
      </c>
      <c r="D15">
        <v>-3.0289999999999999</v>
      </c>
      <c r="F15" t="s">
        <v>68</v>
      </c>
      <c r="G15" t="s">
        <v>59</v>
      </c>
    </row>
    <row r="16" spans="2:14" x14ac:dyDescent="0.25">
      <c r="C16" t="s">
        <v>4</v>
      </c>
      <c r="D16">
        <v>-0.14080000000000001</v>
      </c>
      <c r="K16" t="s">
        <v>25</v>
      </c>
      <c r="L16">
        <v>6.84</v>
      </c>
      <c r="M16">
        <v>44.53</v>
      </c>
      <c r="N16">
        <v>144.94999999999999</v>
      </c>
    </row>
    <row r="17" spans="2:14" x14ac:dyDescent="0.25">
      <c r="C17" t="s">
        <v>37</v>
      </c>
      <c r="D17">
        <v>-0.151</v>
      </c>
    </row>
    <row r="18" spans="2:14" x14ac:dyDescent="0.25">
      <c r="K18" t="s">
        <v>10</v>
      </c>
      <c r="L18">
        <v>6.84</v>
      </c>
      <c r="M18">
        <v>-5.67</v>
      </c>
      <c r="N18">
        <v>-13.25</v>
      </c>
    </row>
    <row r="19" spans="2:14" x14ac:dyDescent="0.25">
      <c r="C19" t="s">
        <v>0</v>
      </c>
      <c r="D19">
        <f>D11+D23</f>
        <v>-3.028975</v>
      </c>
      <c r="F19" t="s">
        <v>66</v>
      </c>
      <c r="G19" t="s">
        <v>59</v>
      </c>
    </row>
    <row r="20" spans="2:14" x14ac:dyDescent="0.25">
      <c r="C20" t="s">
        <v>4</v>
      </c>
      <c r="D20">
        <f t="shared" ref="D20:D21" si="0">D12+D24</f>
        <v>-0.14081249999999998</v>
      </c>
      <c r="K20" t="s">
        <v>23</v>
      </c>
      <c r="L20">
        <v>-21.16</v>
      </c>
      <c r="M20">
        <v>-3.37</v>
      </c>
      <c r="N20">
        <v>-10.050000000000001</v>
      </c>
    </row>
    <row r="21" spans="2:14" x14ac:dyDescent="0.25">
      <c r="C21" t="s">
        <v>37</v>
      </c>
      <c r="D21">
        <f t="shared" si="0"/>
        <v>-0.15098750000000005</v>
      </c>
    </row>
    <row r="22" spans="2:14" x14ac:dyDescent="0.25">
      <c r="L22">
        <v>0</v>
      </c>
      <c r="M22">
        <v>0</v>
      </c>
      <c r="N22">
        <v>0</v>
      </c>
    </row>
    <row r="23" spans="2:14" x14ac:dyDescent="0.25">
      <c r="B23" t="s">
        <v>73</v>
      </c>
      <c r="C23" t="s">
        <v>0</v>
      </c>
      <c r="D23">
        <f>-(3+5/8)*2.54/100</f>
        <v>-9.207499999999999E-2</v>
      </c>
      <c r="F23" t="s">
        <v>67</v>
      </c>
      <c r="G23" t="s">
        <v>59</v>
      </c>
    </row>
    <row r="24" spans="2:14" x14ac:dyDescent="0.25">
      <c r="C24" t="s">
        <v>4</v>
      </c>
      <c r="D24">
        <f>-(9+15/16)*2.54/100</f>
        <v>-0.25241249999999998</v>
      </c>
    </row>
    <row r="25" spans="2:14" x14ac:dyDescent="0.25">
      <c r="C25" t="s">
        <v>37</v>
      </c>
      <c r="D25">
        <f>-(64+1/16)*2.54/100</f>
        <v>-1.6271875</v>
      </c>
      <c r="L25" s="15">
        <f>(L12-L16)/100</f>
        <v>-2.8420000000000001</v>
      </c>
      <c r="M25" s="15">
        <f t="shared" ref="M25:N25" si="1">(M12-M16)/100</f>
        <v>-0.27200000000000002</v>
      </c>
      <c r="N25" s="15">
        <f t="shared" si="1"/>
        <v>-1.6759999999999999</v>
      </c>
    </row>
    <row r="27" spans="2:14" x14ac:dyDescent="0.25">
      <c r="B27" t="s">
        <v>87</v>
      </c>
      <c r="C27" t="s">
        <v>0</v>
      </c>
      <c r="D27" s="15">
        <v>-2.8420000000000001</v>
      </c>
      <c r="F27" t="s">
        <v>65</v>
      </c>
      <c r="G27" t="s">
        <v>88</v>
      </c>
    </row>
    <row r="28" spans="2:14" x14ac:dyDescent="0.25">
      <c r="C28" t="s">
        <v>4</v>
      </c>
      <c r="D28" s="15">
        <v>-0.27200000000000002</v>
      </c>
    </row>
    <row r="29" spans="2:14" x14ac:dyDescent="0.25">
      <c r="C29" t="s">
        <v>37</v>
      </c>
      <c r="D29" s="15">
        <v>-1.6759999999999999</v>
      </c>
    </row>
    <row r="33" spans="2:7" x14ac:dyDescent="0.25">
      <c r="B33" t="s">
        <v>69</v>
      </c>
      <c r="C33" t="s">
        <v>0</v>
      </c>
      <c r="D33">
        <f>-308-1.25</f>
        <v>-309.25</v>
      </c>
      <c r="E33" t="s">
        <v>63</v>
      </c>
    </row>
    <row r="34" spans="2:7" x14ac:dyDescent="0.25">
      <c r="C34" t="s">
        <v>4</v>
      </c>
      <c r="D34">
        <v>1.0625</v>
      </c>
    </row>
    <row r="35" spans="2:7" x14ac:dyDescent="0.25">
      <c r="C35" t="s">
        <v>37</v>
      </c>
      <c r="D35">
        <v>0</v>
      </c>
      <c r="E35" t="s">
        <v>64</v>
      </c>
    </row>
    <row r="37" spans="2:7" ht="15.75" thickBot="1" x14ac:dyDescent="0.3"/>
    <row r="38" spans="2:7" ht="15.75" thickBot="1" x14ac:dyDescent="0.3">
      <c r="B38" s="7" t="s">
        <v>79</v>
      </c>
      <c r="C38" s="8" t="s">
        <v>80</v>
      </c>
      <c r="D38" s="9" t="s">
        <v>81</v>
      </c>
      <c r="E38" s="14">
        <v>5.3800000000000001E-2</v>
      </c>
      <c r="F38" s="14">
        <v>0.34899999999999998</v>
      </c>
      <c r="G38" s="14">
        <v>1.4802999999999999</v>
      </c>
    </row>
    <row r="39" spans="2:7" ht="15.75" thickBot="1" x14ac:dyDescent="0.3">
      <c r="B39" s="10" t="s">
        <v>82</v>
      </c>
      <c r="C39" s="11" t="s">
        <v>80</v>
      </c>
      <c r="D39" s="12" t="s">
        <v>81</v>
      </c>
      <c r="E39" s="12">
        <v>6.8400000000000002E-2</v>
      </c>
      <c r="F39" s="12">
        <v>0.44529999999999997</v>
      </c>
      <c r="G39" s="12">
        <v>1.4495</v>
      </c>
    </row>
    <row r="40" spans="2:7" ht="15.75" thickBot="1" x14ac:dyDescent="0.3">
      <c r="B40" s="10" t="s">
        <v>82</v>
      </c>
      <c r="C40" s="11"/>
      <c r="D40" s="12" t="s">
        <v>83</v>
      </c>
      <c r="E40" s="12">
        <v>-2.5846</v>
      </c>
      <c r="F40" s="12">
        <v>4.2299999999999997E-2</v>
      </c>
      <c r="G40" s="12">
        <v>-0.2475</v>
      </c>
    </row>
    <row r="41" spans="2:7" ht="15.75" thickBot="1" x14ac:dyDescent="0.3">
      <c r="B41" s="10" t="s">
        <v>82</v>
      </c>
      <c r="C41" s="11"/>
      <c r="D41" s="12" t="s">
        <v>84</v>
      </c>
      <c r="E41" s="12">
        <v>-2.7736000000000001</v>
      </c>
      <c r="F41" s="12">
        <v>0.17330000000000001</v>
      </c>
      <c r="G41" s="12">
        <v>-0.22650000000000001</v>
      </c>
    </row>
    <row r="42" spans="2:7" ht="15.75" thickBot="1" x14ac:dyDescent="0.3">
      <c r="B42" s="10" t="s">
        <v>85</v>
      </c>
      <c r="C42" s="11"/>
      <c r="D42" s="13" t="s">
        <v>86</v>
      </c>
      <c r="E42" s="12">
        <v>-5.629E-2</v>
      </c>
      <c r="F42" s="12">
        <v>-0.10328</v>
      </c>
      <c r="G42" s="12">
        <v>-3.2500000000000001E-2</v>
      </c>
    </row>
    <row r="45" spans="2:7" x14ac:dyDescent="0.25">
      <c r="E45" s="15">
        <f>E41-E39</f>
        <v>-2.8420000000000001</v>
      </c>
      <c r="F45" s="15">
        <f t="shared" ref="F45:G45" si="2">F41-F39</f>
        <v>-0.27199999999999996</v>
      </c>
      <c r="G45" s="15">
        <f t="shared" si="2"/>
        <v>-1.6759999999999999</v>
      </c>
    </row>
    <row r="46" spans="2:7" x14ac:dyDescent="0.25">
      <c r="E46" s="1">
        <f>E41-E38</f>
        <v>-2.8273999999999999</v>
      </c>
      <c r="F46" s="1">
        <f t="shared" ref="F46:G46" si="3">F41-F38</f>
        <v>-0.17569999999999997</v>
      </c>
      <c r="G46" s="1">
        <f t="shared" si="3"/>
        <v>-1.7067999999999999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Measured</vt:lpstr>
      <vt:lpstr>Terapos_estimate</vt:lpstr>
      <vt:lpstr>Data_Files</vt:lpstr>
      <vt:lpstr>Lever_Arm_Final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2020-07-17T11:49:36Z</dcterms:modified>
</cp:coreProperties>
</file>